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55" activeTab="3"/>
  </bookViews>
  <sheets>
    <sheet name="додаток3" sheetId="1" r:id="rId1"/>
    <sheet name="додаток 4" sheetId="2" r:id="rId2"/>
    <sheet name="додаток 5" sheetId="3" r:id="rId3"/>
    <sheet name="додаток 6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xcel_BuiltIn_Print_Titles_2_1">#REF!</definedName>
    <definedName name="LastItem">[4]Лист1!$A$1</definedName>
    <definedName name="ShowFil">[4]!ShowFil</definedName>
    <definedName name="st">#REF!</definedName>
    <definedName name="АвтоподборВС">#REF!</definedName>
    <definedName name="Безраб">#REF!</definedName>
    <definedName name="Встав">[5]Коригування!$W$9:$W$2131,[5]Коригування!$AF$9:$AH$2131,[5]Коригування!$AM$9:$AM$2131,[5]Коригування!$AO$9:$AO$2131,[5]Коригування!$AQ$9:$AQ$2131,[5]Коригування!$AU$9:$AU$2131,[5]Коригування!$AW$9:$AW$2131+[5]Коригування!$AY$9:$BD$2131,[5]Коригування!$BG$9:$BP$2131,[5]Коригування!$BY$9:$BY$2131,[5]Коригування!$CF$9:$CG$2131,[5]Коригування!$CJ$9:$CO$2131,[5]Коригування!$CX$9:$CY$2131,[5]Коригування!$DB$9:$DC$2131,[5]Коригування!$DJ$9:$DJ$2131,[5]Коригування!$DL$9:$DM$2131,[5]Коригування!$DO$9:$DO$2131,[5]Коригування!$DT$9:$DT$2131</definedName>
    <definedName name="Доро">#REF!</definedName>
    <definedName name="_xlnm.Print_Titles" localSheetId="0">додаток3!$2:$9</definedName>
    <definedName name="Инно">#REF!</definedName>
    <definedName name="ккк">#REF!</definedName>
    <definedName name="Мой_лист">MID(CELL("имяфайла",[6]База!$E$1),SEARCH("[",CELL("имяфайла",[6]База!$E$1)),256)&amp;"!"</definedName>
    <definedName name="Накоп">#REF!</definedName>
    <definedName name="НДС">#REF!</definedName>
    <definedName name="_xlnm.Print_Area" localSheetId="1">'додаток 4'!$A$1:$L$63</definedName>
    <definedName name="_xlnm.Print_Area" localSheetId="2">'додаток 5'!$A$1:$L$48</definedName>
    <definedName name="_xlnm.Print_Area" localSheetId="3">'додаток 6'!$A$1:$I$44</definedName>
    <definedName name="_xlnm.Print_Area" localSheetId="0">додаток3!$A$1:$U$60</definedName>
    <definedName name="облік">[7]скрыть!$D$4:$D$6</definedName>
    <definedName name="облікГВП">[7]скрыть!$G$4:$G$6</definedName>
    <definedName name="Од">#REF!</definedName>
    <definedName name="Од_Б">#REF!</definedName>
    <definedName name="Од_БI">#REF!</definedName>
    <definedName name="Од_І">#REF!</definedName>
    <definedName name="Од_Н">#REF!</definedName>
    <definedName name="отклонение">'[8]Вхідні дані'!#REF!</definedName>
    <definedName name="Отсорт_Д_СВ">#REF!</definedName>
    <definedName name="пдв">'[8]Вхідні дані'!#REF!</definedName>
    <definedName name="Пенс">#REF!</definedName>
    <definedName name="поверхи">[7]скрыть!$B$4:$B$9</definedName>
    <definedName name="ппп">#REF!</definedName>
    <definedName name="РЕГ">#REF!</definedName>
    <definedName name="Регіон">#REF!</definedName>
    <definedName name="рр">#REF!</definedName>
    <definedName name="Соц">#REF!</definedName>
    <definedName name="Список_компах">OFFSET(#REF!,,,COUNTA(#REF!),1)</definedName>
    <definedName name="Тело_СТ">#REF!</definedName>
    <definedName name="Уз">#REF!</definedName>
    <definedName name="Уз_б">#REF!</definedName>
    <definedName name="Уз_і">#REF!</definedName>
    <definedName name="Уз_н">#REF!</definedName>
    <definedName name="Уп">#REF!</definedName>
    <definedName name="Уп_б">#REF!</definedName>
    <definedName name="Уп_і">#REF!</definedName>
    <definedName name="Уп_н">#REF!</definedName>
    <definedName name="УХ">#REF!</definedName>
    <definedName name="ухват">#REF!</definedName>
    <definedName name="філії">[9]Лист1!$C$4:$C$11</definedName>
    <definedName name="чапельник">#REF!</definedName>
    <definedName name="Черта">#REF!</definedName>
  </definedNames>
  <calcPr calcId="145621" iterateDelta="1E-4"/>
</workbook>
</file>

<file path=xl/calcChain.xml><?xml version="1.0" encoding="utf-8"?>
<calcChain xmlns="http://schemas.openxmlformats.org/spreadsheetml/2006/main">
  <c r="H38" i="4" l="1"/>
  <c r="G38" i="4"/>
  <c r="H37" i="4"/>
  <c r="G37" i="4"/>
  <c r="H34" i="4"/>
  <c r="G34" i="4"/>
  <c r="D34" i="4"/>
  <c r="H33" i="4"/>
  <c r="G33" i="4"/>
  <c r="D33" i="4"/>
  <c r="H18" i="4"/>
  <c r="D18" i="4"/>
  <c r="H17" i="4"/>
  <c r="G17" i="4"/>
  <c r="G18" i="4" s="1"/>
  <c r="D17" i="4"/>
  <c r="H14" i="4"/>
  <c r="D14" i="4"/>
  <c r="H13" i="4"/>
  <c r="G13" i="4"/>
  <c r="G14" i="4" s="1"/>
  <c r="D13" i="4"/>
  <c r="H10" i="4"/>
  <c r="D10" i="4"/>
  <c r="H9" i="4"/>
  <c r="H21" i="4" s="1"/>
  <c r="G9" i="4"/>
  <c r="G10" i="4" s="1"/>
  <c r="D9" i="4"/>
  <c r="D21" i="4" s="1"/>
  <c r="L42" i="3"/>
  <c r="J42" i="3"/>
  <c r="F42" i="3"/>
  <c r="E42" i="3"/>
  <c r="K42" i="3" s="1"/>
  <c r="K38" i="3" s="1"/>
  <c r="D42" i="3"/>
  <c r="I41" i="3"/>
  <c r="I38" i="3" s="1"/>
  <c r="G41" i="3"/>
  <c r="G38" i="3" s="1"/>
  <c r="F41" i="3"/>
  <c r="E41" i="3"/>
  <c r="H41" i="3" s="1"/>
  <c r="H38" i="3" s="1"/>
  <c r="D41" i="3"/>
  <c r="F40" i="3"/>
  <c r="E40" i="3"/>
  <c r="D40" i="3"/>
  <c r="F39" i="3"/>
  <c r="E39" i="3"/>
  <c r="D39" i="3"/>
  <c r="L38" i="3"/>
  <c r="J38" i="3"/>
  <c r="F38" i="3"/>
  <c r="E38" i="3"/>
  <c r="D38" i="3"/>
  <c r="F15" i="3"/>
  <c r="E15" i="3"/>
  <c r="E14" i="3" s="1"/>
  <c r="E11" i="3" s="1"/>
  <c r="E36" i="3" s="1"/>
  <c r="E37" i="3" s="1"/>
  <c r="D15" i="3"/>
  <c r="F14" i="3"/>
  <c r="F11" i="3" s="1"/>
  <c r="F36" i="3" s="1"/>
  <c r="F37" i="3" s="1"/>
  <c r="D14" i="3"/>
  <c r="D11" i="3" s="1"/>
  <c r="D36" i="3" s="1"/>
  <c r="D37" i="3" s="1"/>
  <c r="P1" i="3"/>
  <c r="I15" i="3" s="1"/>
  <c r="I14" i="3" s="1"/>
  <c r="O1" i="3"/>
  <c r="H15" i="3" s="1"/>
  <c r="H14" i="3" s="1"/>
  <c r="N1" i="3"/>
  <c r="G15" i="3" s="1"/>
  <c r="G14" i="3" s="1"/>
  <c r="L55" i="2"/>
  <c r="J55" i="2"/>
  <c r="F55" i="2"/>
  <c r="E55" i="2"/>
  <c r="K55" i="2" s="1"/>
  <c r="D55" i="2"/>
  <c r="I54" i="2"/>
  <c r="I51" i="2" s="1"/>
  <c r="G54" i="2"/>
  <c r="G51" i="2" s="1"/>
  <c r="F54" i="2"/>
  <c r="E54" i="2"/>
  <c r="H54" i="2" s="1"/>
  <c r="D54" i="2"/>
  <c r="L53" i="2"/>
  <c r="K53" i="2"/>
  <c r="J53" i="2"/>
  <c r="I53" i="2"/>
  <c r="H53" i="2"/>
  <c r="G53" i="2"/>
  <c r="F53" i="2"/>
  <c r="E53" i="2"/>
  <c r="D53" i="2"/>
  <c r="L52" i="2"/>
  <c r="K52" i="2"/>
  <c r="J52" i="2"/>
  <c r="I52" i="2"/>
  <c r="H52" i="2"/>
  <c r="G52" i="2"/>
  <c r="F52" i="2"/>
  <c r="E52" i="2"/>
  <c r="D52" i="2"/>
  <c r="L51" i="2"/>
  <c r="J51" i="2"/>
  <c r="F51" i="2"/>
  <c r="E51" i="2"/>
  <c r="D51" i="2"/>
  <c r="K49" i="2"/>
  <c r="F49" i="2"/>
  <c r="L49" i="2" s="1"/>
  <c r="L48" i="2" s="1"/>
  <c r="E49" i="2"/>
  <c r="D49" i="2"/>
  <c r="J49" i="2" s="1"/>
  <c r="J48" i="2" s="1"/>
  <c r="I48" i="2"/>
  <c r="G48" i="2"/>
  <c r="E48" i="2"/>
  <c r="I43" i="2"/>
  <c r="H43" i="2"/>
  <c r="G43" i="2"/>
  <c r="F43" i="2"/>
  <c r="L43" i="2" s="1"/>
  <c r="E43" i="2"/>
  <c r="K43" i="2" s="1"/>
  <c r="D43" i="2"/>
  <c r="J43" i="2" s="1"/>
  <c r="I42" i="2"/>
  <c r="H42" i="2"/>
  <c r="G42" i="2"/>
  <c r="F42" i="2"/>
  <c r="L42" i="2" s="1"/>
  <c r="E42" i="2"/>
  <c r="K42" i="2" s="1"/>
  <c r="D42" i="2"/>
  <c r="J42" i="2" s="1"/>
  <c r="F28" i="2"/>
  <c r="E28" i="2"/>
  <c r="D28" i="2"/>
  <c r="F27" i="2"/>
  <c r="F29" i="2" s="1"/>
  <c r="E27" i="2"/>
  <c r="D27" i="2"/>
  <c r="D29" i="2" s="1"/>
  <c r="F26" i="2"/>
  <c r="E26" i="2"/>
  <c r="D26" i="2"/>
  <c r="F24" i="2"/>
  <c r="E24" i="2"/>
  <c r="D24" i="2"/>
  <c r="F23" i="2"/>
  <c r="F25" i="2" s="1"/>
  <c r="E23" i="2"/>
  <c r="E25" i="2" s="1"/>
  <c r="D23" i="2"/>
  <c r="E22" i="2"/>
  <c r="F19" i="2"/>
  <c r="F18" i="2" s="1"/>
  <c r="E19" i="2"/>
  <c r="D19" i="2"/>
  <c r="D18" i="2" s="1"/>
  <c r="E18" i="2"/>
  <c r="F17" i="2"/>
  <c r="E17" i="2"/>
  <c r="D17" i="2"/>
  <c r="I16" i="2"/>
  <c r="L16" i="2" s="1"/>
  <c r="G15" i="2"/>
  <c r="J15" i="2" s="1"/>
  <c r="I14" i="2"/>
  <c r="L14" i="2" s="1"/>
  <c r="G13" i="2"/>
  <c r="F13" i="2"/>
  <c r="E13" i="2"/>
  <c r="D13" i="2"/>
  <c r="I12" i="2"/>
  <c r="G12" i="2"/>
  <c r="F12" i="2"/>
  <c r="E12" i="2"/>
  <c r="D12" i="2"/>
  <c r="J12" i="2" s="1"/>
  <c r="P1" i="2"/>
  <c r="O1" i="2"/>
  <c r="N1" i="2"/>
  <c r="F64" i="1"/>
  <c r="E64" i="1"/>
  <c r="D64" i="1"/>
  <c r="F63" i="1"/>
  <c r="E63" i="1"/>
  <c r="D63" i="1"/>
  <c r="L62" i="1"/>
  <c r="K62" i="1"/>
  <c r="J62" i="1"/>
  <c r="I62" i="1"/>
  <c r="H62" i="1"/>
  <c r="G62" i="1"/>
  <c r="R49" i="1"/>
  <c r="Q49" i="1"/>
  <c r="P49" i="1"/>
  <c r="O49" i="1"/>
  <c r="U49" i="1" s="1"/>
  <c r="M49" i="1"/>
  <c r="S49" i="1" s="1"/>
  <c r="F49" i="1"/>
  <c r="E49" i="1"/>
  <c r="N49" i="1" s="1"/>
  <c r="T49" i="1" s="1"/>
  <c r="D49" i="1"/>
  <c r="O35" i="1"/>
  <c r="M35" i="1"/>
  <c r="F35" i="1"/>
  <c r="E35" i="1"/>
  <c r="N35" i="1" s="1"/>
  <c r="D35" i="1"/>
  <c r="O34" i="1"/>
  <c r="M34" i="1"/>
  <c r="F34" i="1"/>
  <c r="E34" i="1"/>
  <c r="N34" i="1" s="1"/>
  <c r="D34" i="1"/>
  <c r="O33" i="1"/>
  <c r="M33" i="1"/>
  <c r="F33" i="1"/>
  <c r="F36" i="1" s="1"/>
  <c r="O36" i="1" s="1"/>
  <c r="E33" i="1"/>
  <c r="E36" i="1" s="1"/>
  <c r="N36" i="1" s="1"/>
  <c r="D33" i="1"/>
  <c r="D36" i="1" s="1"/>
  <c r="M36" i="1" s="1"/>
  <c r="O31" i="1"/>
  <c r="M31" i="1"/>
  <c r="F31" i="1"/>
  <c r="E31" i="1"/>
  <c r="N31" i="1" s="1"/>
  <c r="D31" i="1"/>
  <c r="O30" i="1"/>
  <c r="M30" i="1"/>
  <c r="F30" i="1"/>
  <c r="E30" i="1"/>
  <c r="N30" i="1" s="1"/>
  <c r="D30" i="1"/>
  <c r="O29" i="1"/>
  <c r="M29" i="1"/>
  <c r="F29" i="1"/>
  <c r="E29" i="1"/>
  <c r="N29" i="1" s="1"/>
  <c r="D29" i="1"/>
  <c r="O28" i="1"/>
  <c r="M28" i="1"/>
  <c r="F28" i="1"/>
  <c r="F32" i="1" s="1"/>
  <c r="O32" i="1" s="1"/>
  <c r="E28" i="1"/>
  <c r="E32" i="1" s="1"/>
  <c r="N32" i="1" s="1"/>
  <c r="D28" i="1"/>
  <c r="D32" i="1" s="1"/>
  <c r="M32" i="1" s="1"/>
  <c r="O27" i="1"/>
  <c r="M27" i="1"/>
  <c r="F27" i="1"/>
  <c r="E27" i="1"/>
  <c r="N27" i="1" s="1"/>
  <c r="D27" i="1"/>
  <c r="O26" i="1"/>
  <c r="M26" i="1"/>
  <c r="F26" i="1"/>
  <c r="E26" i="1"/>
  <c r="N26" i="1" s="1"/>
  <c r="D26" i="1"/>
  <c r="F25" i="1"/>
  <c r="O25" i="1" s="1"/>
  <c r="E25" i="1"/>
  <c r="N25" i="1" s="1"/>
  <c r="D25" i="1"/>
  <c r="M25" i="1" s="1"/>
  <c r="F24" i="1"/>
  <c r="E24" i="1"/>
  <c r="D24" i="1"/>
  <c r="F23" i="1"/>
  <c r="O23" i="1" s="1"/>
  <c r="E23" i="1"/>
  <c r="N23" i="1" s="1"/>
  <c r="D23" i="1"/>
  <c r="M23" i="1" s="1"/>
  <c r="O15" i="1"/>
  <c r="M15" i="1"/>
  <c r="F15" i="1"/>
  <c r="E15" i="1"/>
  <c r="N15" i="1" s="1"/>
  <c r="D15" i="1"/>
  <c r="O14" i="1"/>
  <c r="M14" i="1"/>
  <c r="F14" i="1"/>
  <c r="E14" i="1"/>
  <c r="N14" i="1" s="1"/>
  <c r="D14" i="1"/>
  <c r="O13" i="1"/>
  <c r="M13" i="1"/>
  <c r="F13" i="1"/>
  <c r="E13" i="1"/>
  <c r="N13" i="1" s="1"/>
  <c r="D13" i="1"/>
  <c r="O12" i="1"/>
  <c r="M12" i="1"/>
  <c r="F12" i="1"/>
  <c r="E12" i="1"/>
  <c r="N12" i="1" s="1"/>
  <c r="D12" i="1"/>
  <c r="O11" i="1"/>
  <c r="M11" i="1"/>
  <c r="F11" i="1"/>
  <c r="E11" i="1"/>
  <c r="N11" i="1" s="1"/>
  <c r="D11" i="1"/>
  <c r="O10" i="1"/>
  <c r="M10" i="1"/>
  <c r="F10" i="1"/>
  <c r="E10" i="1"/>
  <c r="E47" i="1" s="1"/>
  <c r="D10" i="1"/>
  <c r="D47" i="1" s="1"/>
  <c r="Y1" i="1"/>
  <c r="X1" i="1"/>
  <c r="W1" i="1"/>
  <c r="D25" i="4" l="1"/>
  <c r="D26" i="4" s="1"/>
  <c r="D22" i="4"/>
  <c r="H22" i="4"/>
  <c r="H25" i="4"/>
  <c r="H26" i="4" s="1"/>
  <c r="G21" i="4"/>
  <c r="J15" i="3"/>
  <c r="J14" i="3" s="1"/>
  <c r="L15" i="3"/>
  <c r="L14" i="3" s="1"/>
  <c r="G12" i="3"/>
  <c r="J12" i="3" s="1"/>
  <c r="I12" i="3"/>
  <c r="L12" i="3" s="1"/>
  <c r="G13" i="3"/>
  <c r="K15" i="3"/>
  <c r="K14" i="3" s="1"/>
  <c r="H12" i="3"/>
  <c r="K12" i="3" s="1"/>
  <c r="H13" i="3"/>
  <c r="I13" i="3"/>
  <c r="H27" i="2"/>
  <c r="H25" i="2"/>
  <c r="H23" i="2"/>
  <c r="H28" i="2"/>
  <c r="H26" i="2"/>
  <c r="H24" i="2"/>
  <c r="H16" i="2"/>
  <c r="K16" i="2" s="1"/>
  <c r="H15" i="2"/>
  <c r="K15" i="2" s="1"/>
  <c r="H14" i="2"/>
  <c r="K14" i="2" s="1"/>
  <c r="H13" i="2"/>
  <c r="K13" i="2" s="1"/>
  <c r="L12" i="2"/>
  <c r="D25" i="2"/>
  <c r="G25" i="2" s="1"/>
  <c r="D22" i="2"/>
  <c r="K24" i="2"/>
  <c r="L26" i="2"/>
  <c r="H51" i="2"/>
  <c r="H48" i="2"/>
  <c r="G28" i="2"/>
  <c r="J28" i="2" s="1"/>
  <c r="G26" i="2"/>
  <c r="J26" i="2" s="1"/>
  <c r="G24" i="2"/>
  <c r="G27" i="2"/>
  <c r="G23" i="2"/>
  <c r="J23" i="2" s="1"/>
  <c r="G21" i="2"/>
  <c r="J21" i="2" s="1"/>
  <c r="G20" i="2"/>
  <c r="J20" i="2" s="1"/>
  <c r="G19" i="2"/>
  <c r="G17" i="2"/>
  <c r="I28" i="2"/>
  <c r="L28" i="2" s="1"/>
  <c r="I26" i="2"/>
  <c r="I24" i="2"/>
  <c r="I27" i="2"/>
  <c r="I25" i="2"/>
  <c r="L25" i="2" s="1"/>
  <c r="I23" i="2"/>
  <c r="I21" i="2"/>
  <c r="L21" i="2" s="1"/>
  <c r="I20" i="2"/>
  <c r="L20" i="2" s="1"/>
  <c r="I19" i="2"/>
  <c r="I18" i="2" s="1"/>
  <c r="I17" i="2"/>
  <c r="E11" i="2"/>
  <c r="E40" i="2" s="1"/>
  <c r="E41" i="2" s="1"/>
  <c r="H12" i="2"/>
  <c r="J13" i="2"/>
  <c r="I13" i="2"/>
  <c r="L13" i="2" s="1"/>
  <c r="G14" i="2"/>
  <c r="J14" i="2" s="1"/>
  <c r="I15" i="2"/>
  <c r="L15" i="2" s="1"/>
  <c r="G16" i="2"/>
  <c r="J16" i="2" s="1"/>
  <c r="K17" i="2"/>
  <c r="H17" i="2"/>
  <c r="K19" i="2"/>
  <c r="K18" i="2" s="1"/>
  <c r="H19" i="2"/>
  <c r="L19" i="2"/>
  <c r="L18" i="2" s="1"/>
  <c r="H21" i="2"/>
  <c r="K21" i="2" s="1"/>
  <c r="K25" i="2"/>
  <c r="J24" i="2"/>
  <c r="L24" i="2"/>
  <c r="K26" i="2"/>
  <c r="K28" i="2"/>
  <c r="K48" i="2"/>
  <c r="K51" i="2"/>
  <c r="H20" i="2"/>
  <c r="K20" i="2" s="1"/>
  <c r="K27" i="2"/>
  <c r="F22" i="2"/>
  <c r="K23" i="2"/>
  <c r="E29" i="2"/>
  <c r="D48" i="2"/>
  <c r="F48" i="2"/>
  <c r="L23" i="2"/>
  <c r="J27" i="2"/>
  <c r="L27" i="2"/>
  <c r="T12" i="1"/>
  <c r="Q12" i="1"/>
  <c r="S12" i="1"/>
  <c r="T14" i="1"/>
  <c r="Q14" i="1"/>
  <c r="S14" i="1"/>
  <c r="T11" i="1"/>
  <c r="Q11" i="1"/>
  <c r="S11" i="1"/>
  <c r="T13" i="1"/>
  <c r="Q13" i="1"/>
  <c r="S13" i="1"/>
  <c r="T15" i="1"/>
  <c r="Q15" i="1"/>
  <c r="S15" i="1"/>
  <c r="P35" i="1"/>
  <c r="P34" i="1"/>
  <c r="S34" i="1" s="1"/>
  <c r="P33" i="1"/>
  <c r="P31" i="1"/>
  <c r="P30" i="1"/>
  <c r="P29" i="1"/>
  <c r="S29" i="1" s="1"/>
  <c r="P28" i="1"/>
  <c r="P27" i="1"/>
  <c r="P26" i="1"/>
  <c r="P25" i="1"/>
  <c r="P24" i="1" s="1"/>
  <c r="P23" i="1"/>
  <c r="P22" i="1"/>
  <c r="P21" i="1"/>
  <c r="P20" i="1"/>
  <c r="R35" i="1"/>
  <c r="R34" i="1"/>
  <c r="R33" i="1"/>
  <c r="R36" i="1" s="1"/>
  <c r="R31" i="1"/>
  <c r="R30" i="1"/>
  <c r="R29" i="1"/>
  <c r="R28" i="1"/>
  <c r="R32" i="1" s="1"/>
  <c r="R27" i="1"/>
  <c r="R26" i="1"/>
  <c r="R25" i="1"/>
  <c r="R23" i="1"/>
  <c r="E48" i="1"/>
  <c r="N47" i="1"/>
  <c r="P18" i="1"/>
  <c r="S23" i="1"/>
  <c r="U23" i="1"/>
  <c r="M24" i="1"/>
  <c r="S24" i="1" s="1"/>
  <c r="U25" i="1"/>
  <c r="O24" i="1"/>
  <c r="S26" i="1"/>
  <c r="U27" i="1"/>
  <c r="S28" i="1"/>
  <c r="U29" i="1"/>
  <c r="S30" i="1"/>
  <c r="U31" i="1"/>
  <c r="S33" i="1"/>
  <c r="U34" i="1"/>
  <c r="S35" i="1"/>
  <c r="Q35" i="1"/>
  <c r="T35" i="1" s="1"/>
  <c r="Q34" i="1"/>
  <c r="Q31" i="1"/>
  <c r="T31" i="1" s="1"/>
  <c r="Q30" i="1"/>
  <c r="T30" i="1" s="1"/>
  <c r="Q29" i="1"/>
  <c r="Q27" i="1"/>
  <c r="T27" i="1" s="1"/>
  <c r="Q26" i="1"/>
  <c r="T26" i="1" s="1"/>
  <c r="Q25" i="1"/>
  <c r="Q24" i="1" s="1"/>
  <c r="Q23" i="1"/>
  <c r="Q22" i="1"/>
  <c r="Q21" i="1"/>
  <c r="Q20" i="1"/>
  <c r="Q19" i="1"/>
  <c r="Q18" i="1"/>
  <c r="Q17" i="1"/>
  <c r="M47" i="1"/>
  <c r="D48" i="1"/>
  <c r="F47" i="1"/>
  <c r="F48" i="1" s="1"/>
  <c r="F41" i="1"/>
  <c r="N10" i="1"/>
  <c r="P11" i="1"/>
  <c r="R11" i="1"/>
  <c r="P12" i="1"/>
  <c r="R12" i="1"/>
  <c r="U12" i="1" s="1"/>
  <c r="P13" i="1"/>
  <c r="R13" i="1"/>
  <c r="U13" i="1" s="1"/>
  <c r="P14" i="1"/>
  <c r="R14" i="1"/>
  <c r="U14" i="1" s="1"/>
  <c r="P15" i="1"/>
  <c r="R15" i="1"/>
  <c r="U15" i="1" s="1"/>
  <c r="P17" i="1"/>
  <c r="P19" i="1"/>
  <c r="T23" i="1"/>
  <c r="T25" i="1"/>
  <c r="N24" i="1"/>
  <c r="U26" i="1"/>
  <c r="S27" i="1"/>
  <c r="U32" i="1"/>
  <c r="T29" i="1"/>
  <c r="U30" i="1"/>
  <c r="S31" i="1"/>
  <c r="U36" i="1"/>
  <c r="T34" i="1"/>
  <c r="U35" i="1"/>
  <c r="N28" i="1"/>
  <c r="N33" i="1"/>
  <c r="G22" i="4" l="1"/>
  <c r="G25" i="4"/>
  <c r="G26" i="4" s="1"/>
  <c r="L13" i="3"/>
  <c r="L11" i="3" s="1"/>
  <c r="L36" i="3" s="1"/>
  <c r="L37" i="3" s="1"/>
  <c r="I11" i="3"/>
  <c r="I36" i="3" s="1"/>
  <c r="I37" i="3" s="1"/>
  <c r="J13" i="3"/>
  <c r="J11" i="3" s="1"/>
  <c r="J36" i="3" s="1"/>
  <c r="J37" i="3" s="1"/>
  <c r="G11" i="3"/>
  <c r="G36" i="3" s="1"/>
  <c r="G37" i="3" s="1"/>
  <c r="H11" i="3"/>
  <c r="H36" i="3" s="1"/>
  <c r="H37" i="3" s="1"/>
  <c r="K13" i="3"/>
  <c r="K11" i="3" s="1"/>
  <c r="K36" i="3" s="1"/>
  <c r="K37" i="3" s="1"/>
  <c r="F11" i="2"/>
  <c r="H18" i="2"/>
  <c r="I22" i="2"/>
  <c r="I11" i="2" s="1"/>
  <c r="I29" i="2"/>
  <c r="L29" i="2" s="1"/>
  <c r="G18" i="2"/>
  <c r="G11" i="2" s="1"/>
  <c r="G40" i="2" s="1"/>
  <c r="G41" i="2" s="1"/>
  <c r="J19" i="2"/>
  <c r="J18" i="2" s="1"/>
  <c r="K12" i="2"/>
  <c r="H29" i="2"/>
  <c r="K29" i="2" s="1"/>
  <c r="H22" i="2"/>
  <c r="K22" i="2" s="1"/>
  <c r="L17" i="2"/>
  <c r="G22" i="2"/>
  <c r="G29" i="2"/>
  <c r="J29" i="2" s="1"/>
  <c r="J22" i="2"/>
  <c r="D11" i="2"/>
  <c r="D40" i="2" s="1"/>
  <c r="D41" i="2" s="1"/>
  <c r="J25" i="2"/>
  <c r="J17" i="2"/>
  <c r="J11" i="2" s="1"/>
  <c r="J40" i="2" s="1"/>
  <c r="J41" i="2" s="1"/>
  <c r="O48" i="1"/>
  <c r="F62" i="1"/>
  <c r="F65" i="1" s="1"/>
  <c r="S10" i="1"/>
  <c r="S47" i="1" s="1"/>
  <c r="S48" i="1" s="1"/>
  <c r="T28" i="1"/>
  <c r="U33" i="1"/>
  <c r="U28" i="1"/>
  <c r="T24" i="1"/>
  <c r="T10" i="1" s="1"/>
  <c r="P10" i="1"/>
  <c r="P47" i="1" s="1"/>
  <c r="P48" i="1" s="1"/>
  <c r="O41" i="1"/>
  <c r="F46" i="1"/>
  <c r="M48" i="1"/>
  <c r="D62" i="1"/>
  <c r="D65" i="1" s="1"/>
  <c r="Q28" i="1"/>
  <c r="Q32" i="1" s="1"/>
  <c r="T32" i="1" s="1"/>
  <c r="Q33" i="1"/>
  <c r="Q36" i="1" s="1"/>
  <c r="T36" i="1" s="1"/>
  <c r="S25" i="1"/>
  <c r="E62" i="1"/>
  <c r="E65" i="1" s="1"/>
  <c r="E66" i="1" s="1"/>
  <c r="N48" i="1"/>
  <c r="R24" i="1"/>
  <c r="U24" i="1" s="1"/>
  <c r="P32" i="1"/>
  <c r="S32" i="1" s="1"/>
  <c r="P36" i="1"/>
  <c r="S36" i="1" s="1"/>
  <c r="Q10" i="1"/>
  <c r="U11" i="1"/>
  <c r="K11" i="2" l="1"/>
  <c r="K40" i="2" s="1"/>
  <c r="K41" i="2" s="1"/>
  <c r="L22" i="2"/>
  <c r="L11" i="2" s="1"/>
  <c r="H11" i="2"/>
  <c r="H40" i="2" s="1"/>
  <c r="H41" i="2" s="1"/>
  <c r="F40" i="2"/>
  <c r="F41" i="2" s="1"/>
  <c r="F34" i="2"/>
  <c r="U10" i="1"/>
  <c r="F66" i="1"/>
  <c r="R10" i="1"/>
  <c r="Q47" i="1"/>
  <c r="Q48" i="1" s="1"/>
  <c r="O46" i="1"/>
  <c r="R41" i="1"/>
  <c r="R46" i="1" s="1"/>
  <c r="O47" i="1"/>
  <c r="T33" i="1"/>
  <c r="T47" i="1" s="1"/>
  <c r="T48" i="1" s="1"/>
  <c r="F39" i="2" l="1"/>
  <c r="L34" i="2"/>
  <c r="L39" i="2" s="1"/>
  <c r="I34" i="2"/>
  <c r="R47" i="1"/>
  <c r="R48" i="1" s="1"/>
  <c r="U47" i="1"/>
  <c r="U48" i="1" s="1"/>
  <c r="U41" i="1"/>
  <c r="U46" i="1" s="1"/>
  <c r="L40" i="2" l="1"/>
  <c r="L41" i="2" s="1"/>
  <c r="I39" i="2"/>
  <c r="I40" i="2"/>
  <c r="I41" i="2" s="1"/>
</calcChain>
</file>

<file path=xl/sharedStrings.xml><?xml version="1.0" encoding="utf-8"?>
<sst xmlns="http://schemas.openxmlformats.org/spreadsheetml/2006/main" count="811" uniqueCount="191">
  <si>
    <t>Додаток 3</t>
  </si>
  <si>
    <t>Розрахунок</t>
  </si>
  <si>
    <t>тарифів на виробництво теплової енергії</t>
  </si>
  <si>
    <t>ПрАТ "СУХА БАЛКА"</t>
  </si>
  <si>
    <t>(без податку на додану вартість)</t>
  </si>
  <si>
    <t>N з/п</t>
  </si>
  <si>
    <t>Показники</t>
  </si>
  <si>
    <t>Одиниці виміру</t>
  </si>
  <si>
    <t>Сумарні та середньозважені показники</t>
  </si>
  <si>
    <t>Виробництво теплової енергії для потреб населення</t>
  </si>
  <si>
    <t>Виробництво теплової енергії для потреб релігійних організацій</t>
  </si>
  <si>
    <t>Виробництво теплової енергії для потреб бюджетних установ та інших споживачів, усього</t>
  </si>
  <si>
    <t>У тому числі</t>
  </si>
  <si>
    <t>виробництво теплової енергії для потреб бюджетних установ</t>
  </si>
  <si>
    <t>виробництво теплової енергії для потреб інших споживачів</t>
  </si>
  <si>
    <t>період, попередній базовому
 (факт 2018)</t>
  </si>
  <si>
    <t>базовий період
 (факт 2019)</t>
  </si>
  <si>
    <t>планований період 
2020 -2021рр</t>
  </si>
  <si>
    <t>планований період 2020</t>
  </si>
  <si>
    <t>Виробнича собівартість, у тому числі:</t>
  </si>
  <si>
    <t>тис. грн</t>
  </si>
  <si>
    <t>1.1</t>
  </si>
  <si>
    <t>прямі матеріальні витрати, у тому числі:</t>
  </si>
  <si>
    <t>1.1.1</t>
  </si>
  <si>
    <t>паливо/газ</t>
  </si>
  <si>
    <t>1.1.2</t>
  </si>
  <si>
    <t>електроенергія</t>
  </si>
  <si>
    <t>1.1.3</t>
  </si>
  <si>
    <t>вода для технологічних потреб та водовідведення</t>
  </si>
  <si>
    <t>1.1.4</t>
  </si>
  <si>
    <t>матеріали, запасні частини та інші матеріальні ресурси</t>
  </si>
  <si>
    <t>1.1.5</t>
  </si>
  <si>
    <t>покупна теплова енергія*</t>
  </si>
  <si>
    <t>-</t>
  </si>
  <si>
    <t>собівартість теплової енергії власних ТЕЦ, ТЕС, АЕС, когенераційних установок, у тому числі:</t>
  </si>
  <si>
    <t>1.1.4.1</t>
  </si>
  <si>
    <t>паливо</t>
  </si>
  <si>
    <t>1.1.4.2</t>
  </si>
  <si>
    <t>1.1.4.3</t>
  </si>
  <si>
    <t>решта витрат</t>
  </si>
  <si>
    <t>1.1.4.4</t>
  </si>
  <si>
    <t>1.1.4.5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</si>
  <si>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</si>
  <si>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</si>
  <si>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</si>
  <si>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</si>
  <si>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</si>
  <si>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</si>
  <si>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</si>
  <si>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</si>
  <si>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</si>
  <si>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</si>
  <si>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</si>
  <si>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</si>
  <si>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</si>
  <si>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</si>
  <si>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</si>
  <si>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</si>
  <si>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</si>
  <si>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</si>
  <si>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</si>
  <si>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</si>
  <si>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</si>
  <si>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</si>
  <si>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Інші операційні витрати**</t>
  </si>
  <si>
    <t>Фінансові витрати</t>
  </si>
  <si>
    <t>Повна собівартість**</t>
  </si>
  <si>
    <t>Витрати на покриття втрат</t>
  </si>
  <si>
    <t>Розрахунковий прибуток, усього**, у тому числі:</t>
  </si>
  <si>
    <t>7.1</t>
  </si>
  <si>
    <t>податок на прибуток</t>
  </si>
  <si>
    <t>Х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</si>
  <si>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</si>
  <si>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</si>
  <si>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</si>
  <si>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</si>
  <si>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</si>
  <si>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</si>
  <si>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</si>
  <si>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</si>
  <si>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Вартість виробництва теплової енергії за відповідними тарифами</t>
  </si>
  <si>
    <t>Тарифи на виробництво теплової енергії</t>
  </si>
  <si>
    <t>грн/Гкал</t>
  </si>
  <si>
    <t>Реалізація теплової енергії власним споживачам</t>
  </si>
  <si>
    <t>Гкал</t>
  </si>
  <si>
    <t>Обсяг покупної теплової енергії</t>
  </si>
  <si>
    <t>Ціна покупної теплової енергії</t>
  </si>
  <si>
    <t>Відпуск теплової енергії з колекторів власних ТЕЦ, ТЕС, АЕС, когенераційних установок</t>
  </si>
  <si>
    <t>Собівартість у тарифах на теплову енергію власних ТЕЦ, ТЕС, АЕС, когенераційних установок</t>
  </si>
  <si>
    <t>* Також заповнюється суб'єктами господарювання у разі відсутності власного виробництва теплової енергії та відповідно до купівлі всього обсягу теплової енергії для подальшого її постачання власним споживачам.</t>
  </si>
  <si>
    <t>** Без урахування списання безнадійної дебіторської заборгованості та нарахування резерву сумнівних боргів.</t>
  </si>
  <si>
    <t>В.о. Генерального Директора</t>
  </si>
  <si>
    <t>________________</t>
  </si>
  <si>
    <t>__С.В. Лопатін_____</t>
  </si>
  <si>
    <t>        М. П.</t>
  </si>
  <si>
    <t>(за наявності)</t>
  </si>
  <si>
    <t>пр-во</t>
  </si>
  <si>
    <t>транспортировка</t>
  </si>
  <si>
    <t>постачання</t>
  </si>
  <si>
    <t>Итого</t>
  </si>
  <si>
    <t>Додаток 4</t>
  </si>
  <si>
    <t>тарифів на транспортування теплової енергії</t>
  </si>
  <si>
    <t>Транспортування теплової енергії для потреб бюджетних установ та інших споживачів, усього</t>
  </si>
  <si>
    <t>транспортування теплової енергії тепловими мережами інших підприємств</t>
  </si>
  <si>
    <t>Інші операційні витрати*</t>
  </si>
  <si>
    <t>Повна собівартість*</t>
  </si>
  <si>
    <t>Розрахунковий прибуток, усього, у тому числі:</t>
  </si>
  <si>
    <t>Вартість постачання теплової енергії за відповідними тарифами</t>
  </si>
  <si>
    <t>Середньозважений тариф на транспортування теплової енергії</t>
  </si>
  <si>
    <t>Обсяг надходження теплової енергії до мережі ліцензіата, у тому числі:</t>
  </si>
  <si>
    <t>10.1</t>
  </si>
  <si>
    <t>власної теплової енергії</t>
  </si>
  <si>
    <t>10.2</t>
  </si>
  <si>
    <t>теплової енергії інших власників для транспортування мережами ліцензіата</t>
  </si>
  <si>
    <t>Втрати теплової енергії в мережах ліцензіата, усього, у тому числі:</t>
  </si>
  <si>
    <t>11.1</t>
  </si>
  <si>
    <t>11.2</t>
  </si>
  <si>
    <t>Корисний відпуск теплової енергії з мереж ліцензіата, усього, у тому числі:</t>
  </si>
  <si>
    <t>12.1</t>
  </si>
  <si>
    <t>господарські потреби ліцензованої діяльності</t>
  </si>
  <si>
    <t>12.2</t>
  </si>
  <si>
    <t>корисний відпуск теплової енергії інших власників</t>
  </si>
  <si>
    <t>12.3</t>
  </si>
  <si>
    <t>корисний відпуск теплової енергії споживачам, у тому числі на потреби:</t>
  </si>
  <si>
    <t>12.3.1</t>
  </si>
  <si>
    <t>населення</t>
  </si>
  <si>
    <t>12.3.2</t>
  </si>
  <si>
    <t>релігійних організацій</t>
  </si>
  <si>
    <t>12.3.3</t>
  </si>
  <si>
    <t>бюджетних установ</t>
  </si>
  <si>
    <t>12.3.4</t>
  </si>
  <si>
    <t>інших споживачів</t>
  </si>
  <si>
    <t>Обсяг транспортування теплової енергії ліцензіата мережами іншого(их) транспортувальника(ів)</t>
  </si>
  <si>
    <t>Тариф(и) іншого(их) транспортувальника(ів) на транспортування теплової енергії</t>
  </si>
  <si>
    <t>* Без урахування списання безнадійної дебіторської заборгованості та нарахування резерву сумнівних боргів.</t>
  </si>
  <si>
    <t>___________________</t>
  </si>
  <si>
    <t>__С.В. Лопатін____</t>
  </si>
  <si>
    <t>(підпис)</t>
  </si>
  <si>
    <t>(ініціали, прізвище)</t>
  </si>
  <si>
    <t>Додаток 5</t>
  </si>
  <si>
    <t>тарифів на постачання теплової енергії</t>
  </si>
  <si>
    <t>Постачання теплової енергії для потреб бюджетних установ та інших споживачів, усього</t>
  </si>
  <si>
    <t>прямі матеріальні витрати</t>
  </si>
  <si>
    <t>Середньозважений тариф на постачання теплової енергії</t>
  </si>
  <si>
    <t>Обсяг реалізованої теплової енергії власним споживачам, у тому числі на потреби:</t>
  </si>
  <si>
    <t>10.3</t>
  </si>
  <si>
    <t>10.4</t>
  </si>
  <si>
    <t>__С.В. Лопатін___</t>
  </si>
  <si>
    <t>Додаток 6</t>
  </si>
  <si>
    <t>тарифів на теплову енергію</t>
  </si>
  <si>
    <t>Найменування показника</t>
  </si>
  <si>
    <t>На потреби споживачів</t>
  </si>
  <si>
    <t>Тариф на виробництво теплової енергії, у тому числі:</t>
  </si>
  <si>
    <t>повна планована собівартість виробництва теплової енергії</t>
  </si>
  <si>
    <t>витрати на покриття втрат</t>
  </si>
  <si>
    <t>планований прибуток</t>
  </si>
  <si>
    <t>Тариф на транспортування теплової енергії, у тому числі:</t>
  </si>
  <si>
    <t>повна планована собівартість транспортування теплової енергії</t>
  </si>
  <si>
    <t>Тариф на постачання теплової енергії, у тому числі:</t>
  </si>
  <si>
    <t>3.1</t>
  </si>
  <si>
    <t>повна планована собівартість постачання теплової енергії</t>
  </si>
  <si>
    <t>3.2</t>
  </si>
  <si>
    <t>3.3</t>
  </si>
  <si>
    <t>Тариф на теплову енергію, у тому числі:</t>
  </si>
  <si>
    <t>4.1</t>
  </si>
  <si>
    <t>повна планована собівартість теплової енергії</t>
  </si>
  <si>
    <t>4.2</t>
  </si>
  <si>
    <t>4.3</t>
  </si>
  <si>
    <t>Річні плановані доходи від виробництва, транспортування, постачання теплової енергії, усього, у тому числі:</t>
  </si>
  <si>
    <t>5.1</t>
  </si>
  <si>
    <t>повна планована собівартість виробництва, транспортування, постачання теплової енергії</t>
  </si>
  <si>
    <t>5.2</t>
  </si>
  <si>
    <t>5.3</t>
  </si>
  <si>
    <t>планований прибуток від виробництва, транспортування, постачання теплової енергії</t>
  </si>
  <si>
    <t>Річні плановані доходи від виробництва, транспортування, постачання теплової енергії без транспортування мережами ліцензіата теплової енергії інших власників, усього, у тому числі:</t>
  </si>
  <si>
    <t>6.1</t>
  </si>
  <si>
    <t>6.2</t>
  </si>
  <si>
    <t>6.3</t>
  </si>
  <si>
    <t>Планований корисний відпуск з мереж ліцензіата теплової енергії власним споживачам та теплової енергії інших власників, у тому числі:</t>
  </si>
  <si>
    <t>корисний відпуск теплової енергії власним споживачам</t>
  </si>
  <si>
    <t>Рівні рентабельності тарифів:</t>
  </si>
  <si>
    <t>8.1</t>
  </si>
  <si>
    <t>на виробництво теплової енергії</t>
  </si>
  <si>
    <t>%</t>
  </si>
  <si>
    <t>8.2</t>
  </si>
  <si>
    <t>на транспортування теплової енергії</t>
  </si>
  <si>
    <t>8.3</t>
  </si>
  <si>
    <t>на постачання теплової енергії</t>
  </si>
  <si>
    <t>8.4</t>
  </si>
  <si>
    <t>на теплову енергію</t>
  </si>
  <si>
    <t xml:space="preserve">                        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</si>
</sst>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#,##0.0"/>
    <numFmt numFmtId="166" formatCode="_-* #,##0.00\ _г_р_н_._-;\-* #,##0.00\ _г_р_н_._-;_-* &quot;-&quot;??\ _г_р_н_._-;_-@_-"/>
    <numFmt numFmtId="167" formatCode="_-* #,##0.00\ _₽_-;\-* #,##0.00\ _₽_-;_-* &quot;-&quot;??\ _₽_-;_-@_-"/>
    <numFmt numFmtId="168" formatCode="#,##0_);\(#,##0\);&quot;- &quot;;&quot;  &quot;@"/>
    <numFmt numFmtId="169" formatCode="#,##0.00_);\(#,##0.00\);&quot;- &quot;;&quot;  &quot;@"/>
    <numFmt numFmtId="170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</font>
    <font>
      <sz val="8"/>
      <name val="Arial"/>
      <family val="2"/>
    </font>
    <font>
      <sz val="11"/>
      <color theme="1"/>
      <name val="Franklin Gothic Book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1"/>
      <color theme="1"/>
      <name val="Calibri"/>
      <family val="2"/>
      <scheme val="minor"/>
    </font>
    <font>
      <sz val="10"/>
      <color theme="1" tint="0.1499984740745262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6" fontId="19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right" vertical="center" wrapText="1" indent="1"/>
    </xf>
    <xf numFmtId="164" fontId="5" fillId="0" borderId="0" xfId="1" applyNumberFormat="1" applyFont="1" applyFill="1"/>
    <xf numFmtId="0" fontId="6" fillId="0" borderId="0" xfId="0" applyFont="1" applyFill="1" applyAlignment="1">
      <alignment horizontal="center" vertical="center"/>
    </xf>
    <xf numFmtId="1" fontId="5" fillId="0" borderId="0" xfId="0" applyNumberFormat="1" applyFont="1" applyFill="1"/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9" fontId="9" fillId="0" borderId="1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64" fontId="5" fillId="2" borderId="0" xfId="1" applyNumberFormat="1" applyFont="1" applyFill="1"/>
    <xf numFmtId="0" fontId="7" fillId="0" borderId="0" xfId="0" applyFont="1" applyAlignment="1">
      <alignment horizontal="center" vertical="center"/>
    </xf>
    <xf numFmtId="0" fontId="20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/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/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8" fontId="9" fillId="0" borderId="24" xfId="9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 wrapText="1"/>
    </xf>
    <xf numFmtId="169" fontId="9" fillId="0" borderId="24" xfId="9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9" fillId="0" borderId="24" xfId="9" applyNumberFormat="1" applyFont="1" applyFill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9" fillId="0" borderId="24" xfId="9" applyNumberFormat="1" applyFont="1" applyFill="1" applyBorder="1" applyAlignment="1">
      <alignment horizontal="center" vertical="center"/>
    </xf>
    <xf numFmtId="0" fontId="14" fillId="0" borderId="0" xfId="0" applyFont="1" applyBorder="1"/>
    <xf numFmtId="4" fontId="9" fillId="0" borderId="0" xfId="0" applyNumberFormat="1" applyFont="1" applyBorder="1" applyAlignment="1">
      <alignment horizontal="center" vertical="center" wrapText="1"/>
    </xf>
    <xf numFmtId="168" fontId="9" fillId="0" borderId="0" xfId="9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0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4" fillId="3" borderId="0" xfId="0" applyFont="1" applyFill="1"/>
    <xf numFmtId="0" fontId="0" fillId="3" borderId="0" xfId="0" applyFill="1"/>
  </cellXfs>
  <cellStyles count="28">
    <cellStyle name="Comma 2" xfId="2"/>
    <cellStyle name="Обычный" xfId="0" builtinId="0"/>
    <cellStyle name="Обычный 13" xfId="3"/>
    <cellStyle name="Обычный 18" xfId="4"/>
    <cellStyle name="Обычный 2" xfId="5"/>
    <cellStyle name="Обычный 2 2" xfId="6"/>
    <cellStyle name="Обычный 2 3" xfId="7"/>
    <cellStyle name="Обычный 2 4" xfId="8"/>
    <cellStyle name="Обычный 28" xfId="9"/>
    <cellStyle name="Обычный 3" xfId="10"/>
    <cellStyle name="Обычный 3 2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7 10" xfId="17"/>
    <cellStyle name="Обычный 7 2" xfId="18"/>
    <cellStyle name="Обычный 7 3" xfId="19"/>
    <cellStyle name="Обычный 7 4" xfId="20"/>
    <cellStyle name="Обычный 7 5" xfId="21"/>
    <cellStyle name="Обычный 7 6" xfId="22"/>
    <cellStyle name="Обычный 7 7" xfId="23"/>
    <cellStyle name="Обычный 7 8" xfId="24"/>
    <cellStyle name="Обычный 7 9" xfId="25"/>
    <cellStyle name="Процентный" xfId="1" builtinId="5"/>
    <cellStyle name="Финансовый 2" xfId="26"/>
    <cellStyle name="Финансовый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%20&#1043;&#1082;&#1072;&#1083;/2020/&#1056;&#1072;&#1089;&#1095;&#1077;&#1090;%20&#1090;&#1072;&#1088;&#1080;&#1092;&#1072;%202020%20&#1076;&#1083;&#1103;%20&#1080;&#1089;&#1087;&#1086;&#1083;&#1082;&#1086;&#1084;&#1072;/&#1092;&#1086;&#1088;&#1084;&#1080;_2020_0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%20&#1043;&#1082;&#1072;&#1083;/2020/&#1056;&#1072;&#1089;&#1095;&#1077;&#1090;%20&#1090;&#1072;&#1088;&#1080;&#1092;&#1072;%202020%20&#1076;&#1083;&#1103;%20&#1080;&#1089;&#1087;&#1086;&#1083;&#1082;&#1086;&#1084;&#1072;/&#1058;&#1088;&#1091;&#1073;&#1086;&#1087;&#1088;&#1086;&#1074;&#1086;&#1076;%20&#1079;&#1072;&#1090;&#1088;&#1072;&#1090;&#1099;%202018_2019_2020%20&#1076;&#1086;&#1076;%204_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%20&#1043;&#1082;&#1072;&#1083;/2020/&#1056;&#1072;&#1089;&#1095;&#1077;&#1090;%20&#1090;&#1072;&#1088;&#1080;&#1092;&#1072;%202020%20&#1076;&#1083;&#1103;%20&#1080;&#1089;&#1087;&#1086;&#1083;&#1082;&#1086;&#1084;&#1072;/&#1050;&#1086;&#1090;&#1077;&#1083;&#1100;&#1085;&#1072;&#1103;%20&#1079;&#1072;&#1090;&#1088;&#1072;&#1090;&#1099;%202018_2019_2020%20&#1076;&#1086;&#1076;%203_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%20&#1043;&#1082;&#1072;&#1083;/2020/&#1056;&#1072;&#1089;&#1095;&#1077;&#1090;%20&#1090;&#1072;&#1088;&#1080;&#1092;&#1072;%202020%20&#1076;&#1083;&#1103;%20&#1080;&#1089;&#1087;&#1086;&#1083;&#1082;&#1086;&#1084;&#1072;/&#1054;&#1043;&#1069;/&#1053;&#1086;&#1074;%20&#1087;&#1072;&#1087;&#1082;&#1072;%20&#1087;&#1086;&#1089;&#1083;&#1077;%20&#1079;&#1072;&#1084;&#1077;&#1095;&#1072;&#1085;&#1080;&#1081;/&#1040;&#1076;&#1084;&#1080;&#1085;&#1099;%202019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4;&#1041;&#1065;&#1048;&#1045;%20&#1044;&#1054;&#1050;&#1059;&#1052;&#1045;&#1053;&#1058;&#1067;%202014\&#1059;&#1055;&#1056;&#1040;&#1042;&#1051;&#1030;&#1053;&#1053;&#1071;%20&#1060;&#1054;&#1056;&#1052;&#1059;&#1042;&#1040;&#1053;&#1053;&#1071;%20&#1058;&#1040;&#1056;&#1048;&#1060;&#1030;&#1042;\&#1041;&#1040;&#1047;&#1048;%20&#1044;&#1040;&#1053;&#1048;&#1061;\&#1050;&#1054;&#1056;&#1048;&#1043;&#1059;&#1042;&#1040;&#1053;&#1053;&#1071;%20&#1058;&#1040;&#1056;&#1048;&#1060;&#1030;&#1042;%20&#1041;&#1070;&#1044;&#1046;&#1045;&#1058;%20&#1030;&#1053;&#1064;&#1030;\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ubina\Desktop\&#1058;&#1072;&#1088;&#1080;&#1092;&#1080;%20%20&#1073;&#1077;&#1088;&#1077;&#1079;&#1077;&#1085;&#1100;%202014\&#1063;&#1091;&#1075;&#1091;&#1111;&#1074;&#1090;&#1077;&#1087;&#1083;&#1086;\&#1050;&#1058;_%20&#1058;&#1056;&#1048;%20&#1050;&#1040;&#1058;&#1045;&#1043;&#1054;&#1056;&#1030;&#1031;%20&#1089;&#1090;&#1088;&#1091;&#1082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7;&#1077;&#1088;&#1075;&#1077;&#1081;&#1095;&#1080;&#1082;%20&#1048;%20&#1043;\AppData\Local\Microsoft\Windows\Temporary%20Internet%20Files\Content.IE5\Q6I5L08X\&#1096;&#1072;&#1073;&#1083;&#1086;&#1085;&#1099;%20&#1053;&#1086;&#1074;&#1072;&#1103;%20&#1087;&#1072;&#1087;&#1082;&#1072;\&#1043;&#1083;&#1080;&#1085;&#1097;&#1080;&#1082;&#1086;&#1074;&#1072;%2016%2005%202014%20&#1053;&#1086;&#1074;&#1072;&#1103;%20&#1087;&#1072;&#1087;&#1082;&#1072;\reestr_budynkiv_16_05_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2\MyDocs\&#1082;&#1072;&#1093;&#1086;&#1074;&#1082;&#1072;\Tarif_Teplo_Shablon_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54;&#1056;&#1048;&#1043;&#1059;&#1042;&#1040;&#1053;&#1053;&#1071;%20&#1041;&#1077;&#1088;&#1077;&#1079;&#1077;&#1085;&#1100;%202014\&#1055;&#1056;&#1054;&#1042;&#1045;&#1056;&#1045;&#1053;&#1054;%20&#1044;&#1051;&#1071;%20&#1057;&#1042;&#1054;&#1044;&#1040;\&#1053;&#1040;%20&#1047;&#1040;&#1052;&#1045;&#1053;&#1059;\&#1050;&#1088;&#1080;&#1084;\&#1044;&#1078;&#1072;&#1085;&#1082;&#1086;&#1081;&#1089;&#1100;&#1082;&#1072;%20&#1092;&#1110;&#1083;&#1110;&#1103;\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"/>
      <sheetName val="додаток 2"/>
      <sheetName val="додаток3"/>
      <sheetName val="додаток 4"/>
      <sheetName val="додаток 5"/>
      <sheetName val="Структура собівартості"/>
      <sheetName val="додаток 6"/>
      <sheetName val="додаток 7"/>
      <sheetName val="розрахунок ціни"/>
      <sheetName val="розрахунок ціни (бер-чер)"/>
      <sheetName val="додаток 8"/>
      <sheetName val="додаток 9"/>
      <sheetName val="додаток 10"/>
      <sheetName val="додаток 11_2018"/>
      <sheetName val="додаток11_2019"/>
      <sheetName val="кал газ"/>
      <sheetName val="ИП"/>
    </sheetNames>
    <sheetDataSet>
      <sheetData sheetId="0"/>
      <sheetData sheetId="1">
        <row r="11">
          <cell r="D11">
            <v>22793</v>
          </cell>
          <cell r="E11">
            <v>20544.681929999999</v>
          </cell>
          <cell r="F11">
            <v>20843.806400000001</v>
          </cell>
        </row>
        <row r="13">
          <cell r="D13">
            <v>22793</v>
          </cell>
          <cell r="E13">
            <v>20544.681929999999</v>
          </cell>
          <cell r="F13">
            <v>20843.806400000001</v>
          </cell>
        </row>
        <row r="17">
          <cell r="D17">
            <v>22793</v>
          </cell>
          <cell r="E17">
            <v>20544.681929999999</v>
          </cell>
          <cell r="F17">
            <v>20843.806400000001</v>
          </cell>
        </row>
        <row r="25">
          <cell r="D25">
            <v>22793</v>
          </cell>
          <cell r="E25">
            <v>20544.681929999999</v>
          </cell>
          <cell r="F25">
            <v>20843.806400000001</v>
          </cell>
        </row>
        <row r="27">
          <cell r="D27">
            <v>21624.437000000002</v>
          </cell>
          <cell r="E27">
            <v>19571.911146999999</v>
          </cell>
          <cell r="F27">
            <v>19590.326400000002</v>
          </cell>
        </row>
        <row r="28">
          <cell r="D28">
            <v>1168.5629999999999</v>
          </cell>
          <cell r="E28">
            <v>972.77078299999994</v>
          </cell>
          <cell r="F28">
            <v>1253.48</v>
          </cell>
        </row>
        <row r="29"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</row>
        <row r="31"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</row>
        <row r="33">
          <cell r="D33">
            <v>235.066</v>
          </cell>
          <cell r="E33">
            <v>200.291</v>
          </cell>
          <cell r="F33">
            <v>184.03</v>
          </cell>
        </row>
        <row r="35">
          <cell r="D35">
            <v>933.49699999999996</v>
          </cell>
          <cell r="E35">
            <v>772.479783</v>
          </cell>
          <cell r="F35">
            <v>1069.45</v>
          </cell>
        </row>
      </sheetData>
      <sheetData sheetId="2">
        <row r="48">
          <cell r="F48">
            <v>1049.9511923965249</v>
          </cell>
          <cell r="R48">
            <v>1049.9511923965249</v>
          </cell>
          <cell r="U48">
            <v>1049.9511923965249</v>
          </cell>
        </row>
      </sheetData>
      <sheetData sheetId="3">
        <row r="41">
          <cell r="D41">
            <v>28.73797126843089</v>
          </cell>
          <cell r="E41">
            <v>29.227183838252394</v>
          </cell>
          <cell r="F41">
            <v>30.64</v>
          </cell>
          <cell r="I41">
            <v>30.64</v>
          </cell>
          <cell r="L41">
            <v>30.64</v>
          </cell>
        </row>
      </sheetData>
      <sheetData sheetId="4">
        <row r="37">
          <cell r="D37">
            <v>5.1207028473654184</v>
          </cell>
          <cell r="E37">
            <v>7.3425600120741326</v>
          </cell>
          <cell r="F37">
            <v>7.4022449181834657</v>
          </cell>
          <cell r="I37">
            <v>7.4022449181834649</v>
          </cell>
          <cell r="L37">
            <v>7.4022449181834657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"/>
      <sheetName val="энергоресурсы"/>
      <sheetName val="Дт 2018 уч-к№4"/>
      <sheetName val="ФОТ 2018"/>
      <sheetName val="2018 50 4 4 1"/>
      <sheetName val="cвод начислений 2018"/>
      <sheetName val="Дт 2019 уч-к№4"/>
      <sheetName val="ФОТ 2019"/>
      <sheetName val="2019 50 4 4 1"/>
      <sheetName val="свод начислений 2019"/>
      <sheetName val="ФОТ 2020"/>
      <sheetName val="2020 50 4 4 1"/>
      <sheetName val="Штат.на 01.01.2018"/>
      <sheetName val="Штат.на 01.01.2019"/>
      <sheetName val="Штат.на 01.01.2020"/>
      <sheetName val="ТМЦ 2018"/>
      <sheetName val="ТМЦ 2019"/>
      <sheetName val="ТМЦ 2020"/>
      <sheetName val="Лист1"/>
    </sheetNames>
    <sheetDataSet>
      <sheetData sheetId="0">
        <row r="9">
          <cell r="B9">
            <v>382093.67283945967</v>
          </cell>
          <cell r="D9">
            <v>317404.46383258427</v>
          </cell>
          <cell r="G9">
            <v>314038.34557077335</v>
          </cell>
        </row>
        <row r="19">
          <cell r="B19">
            <v>65024.465188981529</v>
          </cell>
          <cell r="D19">
            <v>68003.352394285219</v>
          </cell>
          <cell r="G19">
            <v>76010.960981717421</v>
          </cell>
        </row>
        <row r="24">
          <cell r="B24">
            <v>12802.869045051049</v>
          </cell>
          <cell r="D24">
            <v>13631.952020958415</v>
          </cell>
          <cell r="G24">
            <v>16722.411415977833</v>
          </cell>
        </row>
        <row r="28">
          <cell r="B28">
            <v>185168.10883040956</v>
          </cell>
          <cell r="D28">
            <v>188868.62996804758</v>
          </cell>
          <cell r="G28">
            <v>204560.29643050319</v>
          </cell>
        </row>
        <row r="30">
          <cell r="B30">
            <v>36357.812540033992</v>
          </cell>
          <cell r="D30">
            <v>33392.49397578209</v>
          </cell>
          <cell r="G30">
            <v>37138.282376748088</v>
          </cell>
        </row>
        <row r="31">
          <cell r="B31">
            <v>1782.8634091657862</v>
          </cell>
          <cell r="D31">
            <v>0</v>
          </cell>
          <cell r="G31">
            <v>466.56340196688376</v>
          </cell>
        </row>
        <row r="32">
          <cell r="B32">
            <v>7671.8639354662082</v>
          </cell>
          <cell r="D32">
            <v>6835.1661355931647</v>
          </cell>
          <cell r="G32">
            <v>14511.108501812723</v>
          </cell>
        </row>
        <row r="33">
          <cell r="B33">
            <v>9299.9455965871966</v>
          </cell>
          <cell r="D33">
            <v>7502.4586107714849</v>
          </cell>
          <cell r="G33">
            <v>11465.509941716095</v>
          </cell>
        </row>
        <row r="65">
          <cell r="B65">
            <v>9935.463217443521</v>
          </cell>
          <cell r="D65">
            <v>12554.797450656615</v>
          </cell>
          <cell r="G65">
            <v>14862.722170420433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калькуляція "/>
      <sheetName val="цена расш"/>
      <sheetName val="Дт 2018"/>
      <sheetName val="Дт 2019"/>
      <sheetName val="Гкал "/>
      <sheetName val="Потребители 2016 "/>
      <sheetName val=" Потребители 2017 прогноз"/>
      <sheetName val="Споживачі 2018"/>
      <sheetName val="Споживачі 2019"/>
      <sheetName val="Споживачі 2020"/>
      <sheetName val="Админ. затраты"/>
      <sheetName val="2016 факт"/>
      <sheetName val="ФОТ 2018"/>
      <sheetName val="ФОТ 2019"/>
      <sheetName val="Молоко 2017"/>
      <sheetName val="амортизация 2016"/>
      <sheetName val="ТМЦ 2016 "/>
      <sheetName val="ФОТ 2020"/>
      <sheetName val="Штат.на 01.01.2018"/>
      <sheetName val="Штат.на 01.01.2019"/>
      <sheetName val="Штат.на 01.01.2020"/>
      <sheetName val="амортизация 2018"/>
      <sheetName val="амортизация 2019"/>
      <sheetName val="амортизация 2020 "/>
      <sheetName val="ТМЦ 2018"/>
      <sheetName val="ТМЦ 2019"/>
      <sheetName val="ТМЦ 2020"/>
      <sheetName val="свод начислений 2019"/>
      <sheetName val="svod_цеховый_2020"/>
      <sheetName val="УПХ 2017"/>
      <sheetName val=" АТЦ 2017"/>
      <sheetName val="ЦСП"/>
      <sheetName val="Лист1"/>
    </sheetNames>
    <sheetDataSet>
      <sheetData sheetId="0"/>
      <sheetData sheetId="1">
        <row r="7">
          <cell r="B7">
            <v>34258779.099254303</v>
          </cell>
          <cell r="D7">
            <v>25250088.076242819</v>
          </cell>
          <cell r="G7">
            <v>17235362.771592215</v>
          </cell>
        </row>
        <row r="8">
          <cell r="B8">
            <v>31195443.199999999</v>
          </cell>
          <cell r="D8">
            <v>22070739.960000001</v>
          </cell>
          <cell r="G8">
            <v>14428923.1971</v>
          </cell>
        </row>
        <row r="9">
          <cell r="B9">
            <v>2850177.0928293234</v>
          </cell>
          <cell r="D9">
            <v>2811213.4129481427</v>
          </cell>
          <cell r="G9">
            <v>2352528.598692216</v>
          </cell>
        </row>
        <row r="12">
          <cell r="B12">
            <v>210297.29642498418</v>
          </cell>
          <cell r="D12">
            <v>346128.38837662339</v>
          </cell>
          <cell r="G12">
            <v>431041.38579999999</v>
          </cell>
        </row>
        <row r="13">
          <cell r="B13">
            <v>2861.5099999999766</v>
          </cell>
          <cell r="D13">
            <v>22006.314918052049</v>
          </cell>
          <cell r="G13">
            <v>22869.59</v>
          </cell>
        </row>
        <row r="19">
          <cell r="B19">
            <v>1357955.4229865021</v>
          </cell>
          <cell r="D19">
            <v>1783969.567712666</v>
          </cell>
          <cell r="G19">
            <v>2045707.8399999999</v>
          </cell>
        </row>
        <row r="24">
          <cell r="B24">
            <v>292756.06890240818</v>
          </cell>
          <cell r="D24">
            <v>385518.00055684219</v>
          </cell>
          <cell r="G24">
            <v>450055.72479999997</v>
          </cell>
        </row>
        <row r="25">
          <cell r="B25">
            <v>488994.71999999986</v>
          </cell>
          <cell r="D25">
            <v>490964.39000000007</v>
          </cell>
          <cell r="G25">
            <v>480794.62000000011</v>
          </cell>
        </row>
        <row r="27">
          <cell r="B27">
            <v>49011.05</v>
          </cell>
          <cell r="D27">
            <v>25997.919999999998</v>
          </cell>
          <cell r="G27">
            <v>27557.7952</v>
          </cell>
        </row>
        <row r="28">
          <cell r="B28">
            <v>955668.75939228514</v>
          </cell>
          <cell r="D28">
            <v>988334.47716979636</v>
          </cell>
          <cell r="G28">
            <v>937887.08151123347</v>
          </cell>
        </row>
        <row r="29">
          <cell r="B29">
            <v>360138.21148605226</v>
          </cell>
          <cell r="D29">
            <v>422103.36341261456</v>
          </cell>
          <cell r="G29">
            <v>433249.32800000004</v>
          </cell>
        </row>
        <row r="33">
          <cell r="B33">
            <v>63862.164751834222</v>
          </cell>
          <cell r="D33">
            <v>75007.779289074082</v>
          </cell>
          <cell r="G33">
            <v>78126.928</v>
          </cell>
        </row>
        <row r="34">
          <cell r="B34">
            <v>50</v>
          </cell>
          <cell r="D34">
            <v>0</v>
          </cell>
          <cell r="G34">
            <v>0</v>
          </cell>
        </row>
        <row r="36">
          <cell r="B36">
            <v>53678.030000000006</v>
          </cell>
          <cell r="D36">
            <v>53318.79</v>
          </cell>
          <cell r="G36">
            <v>45930.760000000009</v>
          </cell>
        </row>
        <row r="65">
          <cell r="B65">
            <v>162109.78403263059</v>
          </cell>
          <cell r="D65">
            <v>247203.55761299998</v>
          </cell>
          <cell r="G65">
            <v>278496.30783999996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vit"/>
      <sheetName val="zvit (2)"/>
      <sheetName val="админ 2017"/>
      <sheetName val="админ 2018"/>
      <sheetName val="zvit 2019"/>
      <sheetName val="админ 2019"/>
      <sheetName val="админ 2020"/>
    </sheetNames>
    <sheetDataSet>
      <sheetData sheetId="0" refreshError="1"/>
      <sheetData sheetId="1" refreshError="1"/>
      <sheetData sheetId="2" refreshError="1"/>
      <sheetData sheetId="3">
        <row r="6">
          <cell r="E6">
            <v>101285.03277858163</v>
          </cell>
          <cell r="G6">
            <v>6207.6063061474524</v>
          </cell>
        </row>
        <row r="12">
          <cell r="E12">
            <v>16664.976384990678</v>
          </cell>
          <cell r="G12">
            <v>1021.3711706587176</v>
          </cell>
        </row>
      </sheetData>
      <sheetData sheetId="4" refreshError="1"/>
      <sheetData sheetId="5">
        <row r="6">
          <cell r="D6">
            <v>140066.71653030289</v>
          </cell>
          <cell r="F6">
            <v>7113.6084292245205</v>
          </cell>
        </row>
        <row r="12">
          <cell r="D12">
            <v>21377.819894352862</v>
          </cell>
          <cell r="F12">
            <v>1085.721458787903</v>
          </cell>
        </row>
      </sheetData>
      <sheetData sheetId="6">
        <row r="6">
          <cell r="D6">
            <v>157797.31122427524</v>
          </cell>
          <cell r="F6">
            <v>8421.2879307296771</v>
          </cell>
        </row>
        <row r="12">
          <cell r="D12">
            <v>24083.969287849246</v>
          </cell>
          <cell r="F12">
            <v>1285.307324404067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хідні дані"/>
      <sheetName val="Обсяги послуг_навантаж"/>
      <sheetName val="Тариф_опал_ГВП"/>
      <sheetName val="Проект доходів"/>
      <sheetName val="Повна собівартість"/>
      <sheetName val="Прямі"/>
      <sheetName val="Загальновиробничі"/>
      <sheetName val="Адміністративні"/>
      <sheetName val="Збут"/>
      <sheetName val="Інші_операц"/>
      <sheetName val="Паливо"/>
      <sheetName val="Електр_енерг"/>
      <sheetName val="ПММ"/>
      <sheetName val="Вода_Водовід"/>
      <sheetName val="Мат_витр"/>
      <sheetName val="Охорон_ прац"/>
      <sheetName val="Амортизац_2006"/>
      <sheetName val="Амортизац_2007 "/>
      <sheetName val="ЗП_Всього по під-ву"/>
      <sheetName val="ЗП_Виробнич"/>
      <sheetName val="ЗП_Загальновир"/>
      <sheetName val="ЗП_Адміністр"/>
      <sheetName val="ЗП_Збут"/>
      <sheetName val="Чисельн_працівн"/>
      <sheetName val="Комунальн_посл"/>
      <sheetName val="Зв'язок"/>
      <sheetName val="Подат_Збори"/>
      <sheetName val="Фін_витр"/>
      <sheetName val="Фін_витр (2)"/>
      <sheetName val="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>
        <row r="22">
          <cell r="F22">
            <v>0</v>
          </cell>
        </row>
      </sheetData>
      <sheetData sheetId="2">
        <row r="3">
          <cell r="A3">
            <v>39083</v>
          </cell>
        </row>
      </sheetData>
      <sheetData sheetId="3" refreshError="1"/>
      <sheetData sheetId="4">
        <row r="31">
          <cell r="M31">
            <v>3181</v>
          </cell>
        </row>
      </sheetData>
      <sheetData sheetId="5" refreshError="1"/>
      <sheetData sheetId="6" refreshError="1"/>
      <sheetData sheetId="7">
        <row r="35">
          <cell r="L35" t="str">
            <v>х</v>
          </cell>
        </row>
      </sheetData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view="pageBreakPreview" zoomScale="90" zoomScaleNormal="110" zoomScaleSheetLayoutView="90" workbookViewId="0">
      <pane ySplit="9" topLeftCell="A29" activePane="bottomLeft" state="frozen"/>
      <selection activeCell="L23" sqref="L23"/>
      <selection pane="bottomLeft" activeCell="L23" sqref="L23"/>
    </sheetView>
  </sheetViews>
  <sheetFormatPr defaultRowHeight="15" outlineLevelRow="1" outlineLevelCol="1" x14ac:dyDescent="0.25"/>
  <cols>
    <col min="1" max="1" width="5.85546875" style="1" customWidth="1"/>
    <col min="2" max="2" width="21.7109375" style="2" customWidth="1"/>
    <col min="3" max="3" width="8.7109375" style="1" customWidth="1"/>
    <col min="4" max="4" width="12.5703125" style="1" customWidth="1"/>
    <col min="5" max="5" width="11.85546875" style="1" customWidth="1"/>
    <col min="6" max="6" width="12.42578125" style="1" customWidth="1"/>
    <col min="7" max="7" width="7.7109375" style="1" hidden="1" customWidth="1" outlineLevel="1"/>
    <col min="8" max="8" width="8.85546875" style="1" hidden="1" customWidth="1" outlineLevel="1"/>
    <col min="9" max="9" width="7.85546875" style="1" hidden="1" customWidth="1" outlineLevel="1"/>
    <col min="10" max="10" width="7.7109375" style="1" hidden="1" customWidth="1" outlineLevel="1"/>
    <col min="11" max="11" width="8.85546875" style="1" hidden="1" customWidth="1" outlineLevel="1"/>
    <col min="12" max="12" width="2.85546875" style="1" hidden="1" customWidth="1" outlineLevel="1"/>
    <col min="13" max="13" width="12.7109375" style="1" customWidth="1" collapsed="1"/>
    <col min="14" max="14" width="11.85546875" style="1" customWidth="1"/>
    <col min="15" max="15" width="12.28515625" style="1" customWidth="1"/>
    <col min="16" max="16" width="12.5703125" style="1" customWidth="1"/>
    <col min="17" max="17" width="12" style="1" customWidth="1"/>
    <col min="18" max="18" width="11.85546875" style="1" customWidth="1"/>
    <col min="19" max="19" width="12.5703125" style="1" customWidth="1"/>
    <col min="20" max="20" width="12.28515625" style="1" customWidth="1"/>
    <col min="21" max="21" width="12.42578125" style="1" customWidth="1"/>
    <col min="22" max="22" width="6" style="1" customWidth="1"/>
    <col min="23" max="23" width="7.28515625" style="1" customWidth="1"/>
    <col min="24" max="24" width="6.5703125" style="1" customWidth="1"/>
    <col min="25" max="25" width="7.28515625" style="1" customWidth="1"/>
    <col min="26" max="16384" width="9.140625" style="1"/>
  </cols>
  <sheetData>
    <row r="1" spans="1:16384" ht="31.5" customHeight="1" x14ac:dyDescent="0.25">
      <c r="S1" s="3" t="s">
        <v>0</v>
      </c>
      <c r="T1" s="3"/>
      <c r="U1" s="3"/>
      <c r="W1" s="4">
        <f>'[1]додаток 2'!D33/'[1]додаток 2'!D11</f>
        <v>1.0313078576756021E-2</v>
      </c>
      <c r="X1" s="4">
        <f>'[1]додаток 2'!E33/'[1]додаток 2'!E11</f>
        <v>9.7490436056607288E-3</v>
      </c>
      <c r="Y1" s="4">
        <f>'[1]додаток 2'!F33/'[1]додаток 2'!F11</f>
        <v>8.8290015973282107E-3</v>
      </c>
    </row>
    <row r="2" spans="1:16384" ht="15.7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</row>
    <row r="3" spans="1:16384" ht="15.7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6384" ht="17.25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16384" x14ac:dyDescent="0.2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16384" ht="15" customHeight="1" x14ac:dyDescent="0.25">
      <c r="A6" s="10" t="s">
        <v>5</v>
      </c>
      <c r="B6" s="10" t="s">
        <v>6</v>
      </c>
      <c r="C6" s="10" t="s">
        <v>7</v>
      </c>
      <c r="D6" s="11" t="s">
        <v>8</v>
      </c>
      <c r="E6" s="12"/>
      <c r="F6" s="13"/>
      <c r="G6" s="11" t="s">
        <v>9</v>
      </c>
      <c r="H6" s="12"/>
      <c r="I6" s="13"/>
      <c r="J6" s="11" t="s">
        <v>10</v>
      </c>
      <c r="K6" s="12"/>
      <c r="L6" s="13"/>
      <c r="M6" s="11" t="s">
        <v>11</v>
      </c>
      <c r="N6" s="12"/>
      <c r="O6" s="12"/>
      <c r="P6" s="14" t="s">
        <v>12</v>
      </c>
      <c r="Q6" s="15"/>
      <c r="R6" s="15"/>
      <c r="S6" s="15"/>
      <c r="T6" s="15"/>
      <c r="U6" s="16"/>
    </row>
    <row r="7" spans="1:16384" ht="27.75" customHeight="1" x14ac:dyDescent="0.25">
      <c r="A7" s="17"/>
      <c r="B7" s="17"/>
      <c r="C7" s="17"/>
      <c r="D7" s="18"/>
      <c r="E7" s="19"/>
      <c r="F7" s="20"/>
      <c r="G7" s="18"/>
      <c r="H7" s="19"/>
      <c r="I7" s="20"/>
      <c r="J7" s="18"/>
      <c r="K7" s="19"/>
      <c r="L7" s="20"/>
      <c r="M7" s="18"/>
      <c r="N7" s="19"/>
      <c r="O7" s="19"/>
      <c r="P7" s="14" t="s">
        <v>13</v>
      </c>
      <c r="Q7" s="15"/>
      <c r="R7" s="16"/>
      <c r="S7" s="14" t="s">
        <v>14</v>
      </c>
      <c r="T7" s="15"/>
      <c r="U7" s="16"/>
    </row>
    <row r="8" spans="1:16384" ht="56.25" customHeight="1" x14ac:dyDescent="0.25">
      <c r="A8" s="21"/>
      <c r="B8" s="21"/>
      <c r="C8" s="21"/>
      <c r="D8" s="22" t="s">
        <v>15</v>
      </c>
      <c r="E8" s="22" t="s">
        <v>16</v>
      </c>
      <c r="F8" s="22" t="s">
        <v>17</v>
      </c>
      <c r="G8" s="22" t="s">
        <v>15</v>
      </c>
      <c r="H8" s="22" t="s">
        <v>16</v>
      </c>
      <c r="I8" s="22" t="s">
        <v>18</v>
      </c>
      <c r="J8" s="22" t="s">
        <v>15</v>
      </c>
      <c r="K8" s="22" t="s">
        <v>16</v>
      </c>
      <c r="L8" s="22" t="s">
        <v>18</v>
      </c>
      <c r="M8" s="22" t="s">
        <v>15</v>
      </c>
      <c r="N8" s="22" t="s">
        <v>16</v>
      </c>
      <c r="O8" s="22" t="s">
        <v>17</v>
      </c>
      <c r="P8" s="23" t="s">
        <v>15</v>
      </c>
      <c r="Q8" s="23" t="s">
        <v>16</v>
      </c>
      <c r="R8" s="22" t="s">
        <v>17</v>
      </c>
      <c r="S8" s="23" t="s">
        <v>15</v>
      </c>
      <c r="T8" s="23" t="s">
        <v>16</v>
      </c>
      <c r="U8" s="22" t="s">
        <v>17</v>
      </c>
    </row>
    <row r="9" spans="1:16384" ht="12" customHeight="1" x14ac:dyDescent="0.25">
      <c r="A9" s="22">
        <v>1</v>
      </c>
      <c r="B9" s="22">
        <v>2</v>
      </c>
      <c r="C9" s="22">
        <v>3</v>
      </c>
      <c r="D9" s="22">
        <v>5</v>
      </c>
      <c r="E9" s="22">
        <v>6</v>
      </c>
      <c r="F9" s="22">
        <v>7</v>
      </c>
      <c r="G9" s="22"/>
      <c r="H9" s="22"/>
      <c r="I9" s="22"/>
      <c r="J9" s="22"/>
      <c r="K9" s="22"/>
      <c r="L9" s="22"/>
      <c r="M9" s="22">
        <v>8</v>
      </c>
      <c r="N9" s="22">
        <v>9</v>
      </c>
      <c r="O9" s="22">
        <v>10</v>
      </c>
      <c r="P9" s="22">
        <v>11</v>
      </c>
      <c r="Q9" s="22">
        <v>12</v>
      </c>
      <c r="R9" s="22">
        <v>13</v>
      </c>
      <c r="S9" s="22">
        <v>14</v>
      </c>
      <c r="T9" s="22">
        <v>15</v>
      </c>
      <c r="U9" s="22">
        <v>16</v>
      </c>
    </row>
    <row r="10" spans="1:16384" ht="25.5" x14ac:dyDescent="0.25">
      <c r="A10" s="22">
        <v>1</v>
      </c>
      <c r="B10" s="24" t="s">
        <v>19</v>
      </c>
      <c r="C10" s="22" t="s">
        <v>20</v>
      </c>
      <c r="D10" s="25">
        <f t="shared" ref="D10" si="0">D11+D23+D24+D28</f>
        <v>37403.165120535494</v>
      </c>
      <c r="E10" s="25">
        <f>E11+E23+E24+E28</f>
        <v>28924.872431682124</v>
      </c>
      <c r="F10" s="25">
        <f>F11+F23+F24+F28</f>
        <v>21177.365833103449</v>
      </c>
      <c r="G10" s="25"/>
      <c r="H10" s="25"/>
      <c r="I10" s="25"/>
      <c r="J10" s="25"/>
      <c r="K10" s="25"/>
      <c r="L10" s="25"/>
      <c r="M10" s="25">
        <f t="shared" ref="M10:O15" si="1">D10</f>
        <v>37403.165120535494</v>
      </c>
      <c r="N10" s="25">
        <f t="shared" si="1"/>
        <v>28924.872431682124</v>
      </c>
      <c r="O10" s="25">
        <f t="shared" si="1"/>
        <v>21177.365833103449</v>
      </c>
      <c r="P10" s="25">
        <f>P11+P23+P24+P28</f>
        <v>385.74178090746267</v>
      </c>
      <c r="Q10" s="25">
        <f t="shared" ref="Q10:U10" si="2">Q11+Q23+Q24+Q28</f>
        <v>281.9898426246429</v>
      </c>
      <c r="R10" s="25">
        <f t="shared" si="2"/>
        <v>186.97499676767421</v>
      </c>
      <c r="S10" s="25">
        <f t="shared" si="2"/>
        <v>37017.423339628032</v>
      </c>
      <c r="T10" s="25">
        <f t="shared" si="2"/>
        <v>28642.882589057481</v>
      </c>
      <c r="U10" s="25">
        <f t="shared" si="2"/>
        <v>20990.390836335773</v>
      </c>
    </row>
    <row r="11" spans="1:16384" ht="25.5" x14ac:dyDescent="0.25">
      <c r="A11" s="26" t="s">
        <v>21</v>
      </c>
      <c r="B11" s="24" t="s">
        <v>22</v>
      </c>
      <c r="C11" s="22" t="s">
        <v>20</v>
      </c>
      <c r="D11" s="25">
        <f>'[2]калькуляція '!$B$7/1000</f>
        <v>34258.779099254301</v>
      </c>
      <c r="E11" s="25">
        <f>'[2]калькуляція '!$D$7/1000</f>
        <v>25250.088076242821</v>
      </c>
      <c r="F11" s="25">
        <f>'[2]калькуляція '!$G$7/1000</f>
        <v>17235.362771592216</v>
      </c>
      <c r="G11" s="25"/>
      <c r="H11" s="25"/>
      <c r="I11" s="25"/>
      <c r="J11" s="25"/>
      <c r="K11" s="25"/>
      <c r="L11" s="25"/>
      <c r="M11" s="25">
        <f t="shared" si="1"/>
        <v>34258.779099254301</v>
      </c>
      <c r="N11" s="25">
        <f t="shared" si="1"/>
        <v>25250.088076242821</v>
      </c>
      <c r="O11" s="25">
        <f t="shared" si="1"/>
        <v>17235.362771592216</v>
      </c>
      <c r="P11" s="25">
        <f>$W$1*M11</f>
        <v>353.3134807943365</v>
      </c>
      <c r="Q11" s="25">
        <f>$X$1*N11</f>
        <v>246.16420970206528</v>
      </c>
      <c r="R11" s="25">
        <f>$Y$1*O11</f>
        <v>152.17104544091885</v>
      </c>
      <c r="S11" s="25">
        <f>M11-P11</f>
        <v>33905.465618459966</v>
      </c>
      <c r="T11" s="25">
        <f t="shared" ref="T11:U15" si="3">N11-Q11</f>
        <v>25003.923866540754</v>
      </c>
      <c r="U11" s="25">
        <f t="shared" si="3"/>
        <v>17083.191726151297</v>
      </c>
    </row>
    <row r="12" spans="1:16384" x14ac:dyDescent="0.25">
      <c r="A12" s="26" t="s">
        <v>23</v>
      </c>
      <c r="B12" s="24" t="s">
        <v>24</v>
      </c>
      <c r="C12" s="22" t="s">
        <v>20</v>
      </c>
      <c r="D12" s="25">
        <f>'[2]калькуляція '!$B$8/1000</f>
        <v>31195.443199999998</v>
      </c>
      <c r="E12" s="25">
        <f>'[2]калькуляція '!$D8/1000</f>
        <v>22070.739960000003</v>
      </c>
      <c r="F12" s="25">
        <f>'[2]калькуляція '!$G8/1000</f>
        <v>14428.923197100001</v>
      </c>
      <c r="G12" s="25"/>
      <c r="H12" s="25"/>
      <c r="I12" s="25"/>
      <c r="J12" s="25"/>
      <c r="K12" s="25"/>
      <c r="L12" s="25"/>
      <c r="M12" s="25">
        <f t="shared" si="1"/>
        <v>31195.443199999998</v>
      </c>
      <c r="N12" s="25">
        <f t="shared" si="1"/>
        <v>22070.739960000003</v>
      </c>
      <c r="O12" s="25">
        <f t="shared" si="1"/>
        <v>14428.923197100001</v>
      </c>
      <c r="P12" s="25">
        <f t="shared" ref="P12:P35" si="4">$W$1*M12</f>
        <v>321.72105695832926</v>
      </c>
      <c r="Q12" s="25">
        <f t="shared" ref="Q12:Q23" si="5">$X$1*N12</f>
        <v>215.16860627923876</v>
      </c>
      <c r="R12" s="25">
        <f>$Y$1*O12</f>
        <v>127.39298595492198</v>
      </c>
      <c r="S12" s="25">
        <f>M12-P12</f>
        <v>30873.722143041668</v>
      </c>
      <c r="T12" s="25">
        <f t="shared" si="3"/>
        <v>21855.571353720763</v>
      </c>
      <c r="U12" s="25">
        <f t="shared" si="3"/>
        <v>14301.530211145078</v>
      </c>
    </row>
    <row r="13" spans="1:16384" x14ac:dyDescent="0.25">
      <c r="A13" s="26" t="s">
        <v>25</v>
      </c>
      <c r="B13" s="24" t="s">
        <v>26</v>
      </c>
      <c r="C13" s="22" t="s">
        <v>20</v>
      </c>
      <c r="D13" s="25">
        <f>'[2]калькуляція '!$B$9/1000</f>
        <v>2850.1770928293236</v>
      </c>
      <c r="E13" s="25">
        <f>'[2]калькуляція '!$D9/1000</f>
        <v>2811.2134129481428</v>
      </c>
      <c r="F13" s="25">
        <f>'[2]калькуляція '!$G9/1000</f>
        <v>2352.5285986922158</v>
      </c>
      <c r="G13" s="25"/>
      <c r="H13" s="25"/>
      <c r="I13" s="25"/>
      <c r="J13" s="25"/>
      <c r="K13" s="25"/>
      <c r="L13" s="25"/>
      <c r="M13" s="25">
        <f t="shared" si="1"/>
        <v>2850.1770928293236</v>
      </c>
      <c r="N13" s="25">
        <f t="shared" si="1"/>
        <v>2811.2134129481428</v>
      </c>
      <c r="O13" s="25">
        <f t="shared" si="1"/>
        <v>2352.5285986922158</v>
      </c>
      <c r="P13" s="25">
        <f t="shared" si="4"/>
        <v>29.394100316018854</v>
      </c>
      <c r="Q13" s="25">
        <f t="shared" si="5"/>
        <v>27.406642147649766</v>
      </c>
      <c r="R13" s="25">
        <f>$Y$1*O13</f>
        <v>20.770478755613873</v>
      </c>
      <c r="S13" s="25">
        <f>M13-P13</f>
        <v>2820.7829925133046</v>
      </c>
      <c r="T13" s="25">
        <f t="shared" si="3"/>
        <v>2783.8067708004933</v>
      </c>
      <c r="U13" s="25">
        <f t="shared" si="3"/>
        <v>2331.7581199366018</v>
      </c>
    </row>
    <row r="14" spans="1:16384" ht="25.5" x14ac:dyDescent="0.25">
      <c r="A14" s="26" t="s">
        <v>27</v>
      </c>
      <c r="B14" s="24" t="s">
        <v>28</v>
      </c>
      <c r="C14" s="22" t="s">
        <v>20</v>
      </c>
      <c r="D14" s="25">
        <f>'[2]калькуляція '!$B$12/1000</f>
        <v>210.29729642498418</v>
      </c>
      <c r="E14" s="25">
        <f>'[2]калькуляція '!$D12/1000</f>
        <v>346.12838837662338</v>
      </c>
      <c r="F14" s="25">
        <f>'[2]калькуляція '!$G12/1000</f>
        <v>431.0413858</v>
      </c>
      <c r="G14" s="25"/>
      <c r="H14" s="25"/>
      <c r="I14" s="25"/>
      <c r="J14" s="25"/>
      <c r="K14" s="25"/>
      <c r="L14" s="25"/>
      <c r="M14" s="25">
        <f t="shared" si="1"/>
        <v>210.29729642498418</v>
      </c>
      <c r="N14" s="25">
        <f t="shared" si="1"/>
        <v>346.12838837662338</v>
      </c>
      <c r="O14" s="25">
        <f t="shared" si="1"/>
        <v>431.0413858</v>
      </c>
      <c r="P14" s="25">
        <f t="shared" si="4"/>
        <v>2.1688125425102149</v>
      </c>
      <c r="Q14" s="25">
        <f t="shared" si="5"/>
        <v>3.3744207514407734</v>
      </c>
      <c r="R14" s="25">
        <f>$Y$1*O14</f>
        <v>3.8056650837427655</v>
      </c>
      <c r="S14" s="25">
        <f>M14-P14</f>
        <v>208.12848388247397</v>
      </c>
      <c r="T14" s="25">
        <f t="shared" si="3"/>
        <v>342.75396762518261</v>
      </c>
      <c r="U14" s="25">
        <f>O14-R14</f>
        <v>427.23572071625722</v>
      </c>
    </row>
    <row r="15" spans="1:16384" ht="38.25" x14ac:dyDescent="0.25">
      <c r="A15" s="26" t="s">
        <v>29</v>
      </c>
      <c r="B15" s="24" t="s">
        <v>30</v>
      </c>
      <c r="C15" s="22" t="s">
        <v>20</v>
      </c>
      <c r="D15" s="25">
        <f>'[2]калькуляція '!$B$13/1000</f>
        <v>2.8615099999999765</v>
      </c>
      <c r="E15" s="25">
        <f>'[2]калькуляція '!$D13/1000</f>
        <v>22.006314918052048</v>
      </c>
      <c r="F15" s="25">
        <f>'[2]калькуляція '!$G13/1000</f>
        <v>22.869589999999999</v>
      </c>
      <c r="G15" s="25"/>
      <c r="H15" s="25"/>
      <c r="I15" s="25"/>
      <c r="J15" s="25"/>
      <c r="K15" s="25"/>
      <c r="L15" s="25"/>
      <c r="M15" s="25">
        <f t="shared" si="1"/>
        <v>2.8615099999999765</v>
      </c>
      <c r="N15" s="25">
        <f t="shared" si="1"/>
        <v>22.006314918052048</v>
      </c>
      <c r="O15" s="25">
        <f t="shared" si="1"/>
        <v>22.869589999999999</v>
      </c>
      <c r="P15" s="25">
        <f t="shared" si="4"/>
        <v>2.9510977478172881E-2</v>
      </c>
      <c r="Q15" s="25">
        <f t="shared" si="5"/>
        <v>0.21454052373599164</v>
      </c>
      <c r="R15" s="25">
        <f>$Y$1*O15</f>
        <v>0.20191564664024125</v>
      </c>
      <c r="S15" s="25">
        <f>M15-P15</f>
        <v>2.8319990225218037</v>
      </c>
      <c r="T15" s="25">
        <f t="shared" si="3"/>
        <v>21.791774394316057</v>
      </c>
      <c r="U15" s="25">
        <f t="shared" si="3"/>
        <v>22.667674353359757</v>
      </c>
    </row>
    <row r="16" spans="1:16384" ht="25.5" x14ac:dyDescent="0.25">
      <c r="A16" s="26" t="s">
        <v>31</v>
      </c>
      <c r="B16" s="24" t="s">
        <v>32</v>
      </c>
      <c r="C16" s="22" t="s">
        <v>20</v>
      </c>
      <c r="D16" s="25" t="s">
        <v>33</v>
      </c>
      <c r="E16" s="25" t="s">
        <v>33</v>
      </c>
      <c r="F16" s="25" t="s">
        <v>33</v>
      </c>
      <c r="G16" s="25" t="s">
        <v>33</v>
      </c>
      <c r="H16" s="25" t="s">
        <v>33</v>
      </c>
      <c r="I16" s="25" t="s">
        <v>33</v>
      </c>
      <c r="J16" s="25" t="s">
        <v>33</v>
      </c>
      <c r="K16" s="25" t="s">
        <v>33</v>
      </c>
      <c r="L16" s="25" t="s">
        <v>33</v>
      </c>
      <c r="M16" s="25" t="s">
        <v>33</v>
      </c>
      <c r="N16" s="25" t="s">
        <v>33</v>
      </c>
      <c r="O16" s="25" t="s">
        <v>33</v>
      </c>
      <c r="P16" s="25" t="s">
        <v>33</v>
      </c>
      <c r="Q16" s="25" t="s">
        <v>33</v>
      </c>
      <c r="R16" s="25" t="s">
        <v>33</v>
      </c>
      <c r="S16" s="25" t="s">
        <v>33</v>
      </c>
      <c r="T16" s="25" t="s">
        <v>33</v>
      </c>
      <c r="U16" s="25" t="s">
        <v>33</v>
      </c>
    </row>
    <row r="17" spans="1:21" ht="51" hidden="1" outlineLevel="1" x14ac:dyDescent="0.25">
      <c r="A17" s="26" t="s">
        <v>29</v>
      </c>
      <c r="B17" s="24" t="s">
        <v>34</v>
      </c>
      <c r="C17" s="22" t="s">
        <v>20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>
        <f t="shared" si="4"/>
        <v>0</v>
      </c>
      <c r="Q17" s="25">
        <f t="shared" si="5"/>
        <v>0</v>
      </c>
      <c r="R17" s="25"/>
      <c r="S17" s="25"/>
      <c r="T17" s="25"/>
      <c r="U17" s="25"/>
    </row>
    <row r="18" spans="1:21" hidden="1" outlineLevel="1" x14ac:dyDescent="0.25">
      <c r="A18" s="22" t="s">
        <v>35</v>
      </c>
      <c r="B18" s="24" t="s">
        <v>36</v>
      </c>
      <c r="C18" s="22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>
        <f t="shared" si="4"/>
        <v>0</v>
      </c>
      <c r="Q18" s="25">
        <f t="shared" si="5"/>
        <v>0</v>
      </c>
      <c r="R18" s="25"/>
      <c r="S18" s="25"/>
      <c r="T18" s="25"/>
      <c r="U18" s="25"/>
    </row>
    <row r="19" spans="1:21" hidden="1" outlineLevel="1" x14ac:dyDescent="0.25">
      <c r="A19" s="22" t="s">
        <v>37</v>
      </c>
      <c r="B19" s="24" t="s">
        <v>26</v>
      </c>
      <c r="C19" s="22" t="s">
        <v>20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>
        <f t="shared" si="4"/>
        <v>0</v>
      </c>
      <c r="Q19" s="25">
        <f t="shared" si="5"/>
        <v>0</v>
      </c>
      <c r="R19" s="25"/>
      <c r="S19" s="25"/>
      <c r="T19" s="25"/>
      <c r="U19" s="25"/>
    </row>
    <row r="20" spans="1:21" hidden="1" outlineLevel="1" x14ac:dyDescent="0.25">
      <c r="A20" s="22" t="s">
        <v>38</v>
      </c>
      <c r="B20" s="24" t="s">
        <v>39</v>
      </c>
      <c r="C20" s="22" t="s">
        <v>20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f t="shared" si="4"/>
        <v>0</v>
      </c>
      <c r="Q20" s="25">
        <f t="shared" si="5"/>
        <v>0</v>
      </c>
      <c r="R20" s="25"/>
      <c r="S20" s="25"/>
      <c r="T20" s="25"/>
      <c r="U20" s="25"/>
    </row>
    <row r="21" spans="1:21" ht="25.5" hidden="1" outlineLevel="1" x14ac:dyDescent="0.25">
      <c r="A21" s="22" t="s">
        <v>40</v>
      </c>
      <c r="B21" s="24" t="s">
        <v>28</v>
      </c>
      <c r="C21" s="22" t="s">
        <v>20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>
        <f t="shared" si="4"/>
        <v>0</v>
      </c>
      <c r="Q21" s="25">
        <f t="shared" si="5"/>
        <v>0</v>
      </c>
      <c r="R21" s="25"/>
      <c r="S21" s="25"/>
      <c r="T21" s="25"/>
      <c r="U21" s="25"/>
    </row>
    <row r="22" spans="1:21" ht="38.25" hidden="1" outlineLevel="1" x14ac:dyDescent="0.25">
      <c r="A22" s="22" t="s">
        <v>41</v>
      </c>
      <c r="B22" s="24" t="s">
        <v>30</v>
      </c>
      <c r="C22" s="22" t="s">
        <v>20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>
        <f t="shared" si="4"/>
        <v>0</v>
      </c>
      <c r="Q22" s="25">
        <f t="shared" si="5"/>
        <v>0</v>
      </c>
      <c r="R22" s="25"/>
      <c r="S22" s="25"/>
      <c r="T22" s="25"/>
      <c r="U22" s="25"/>
    </row>
    <row r="23" spans="1:21" ht="25.5" collapsed="1" x14ac:dyDescent="0.25">
      <c r="A23" s="26" t="s">
        <v>42</v>
      </c>
      <c r="B23" s="24" t="s">
        <v>43</v>
      </c>
      <c r="C23" s="22" t="s">
        <v>20</v>
      </c>
      <c r="D23" s="25">
        <f>'[2]калькуляція '!$B$19/1000</f>
        <v>1357.9554229865021</v>
      </c>
      <c r="E23" s="25">
        <f>'[2]калькуляція '!$D$19/1000</f>
        <v>1783.969567712666</v>
      </c>
      <c r="F23" s="25">
        <f>'[2]калькуляція '!$G$19/1000</f>
        <v>2045.7078399999998</v>
      </c>
      <c r="G23" s="25"/>
      <c r="H23" s="25"/>
      <c r="I23" s="25"/>
      <c r="J23" s="25"/>
      <c r="K23" s="25"/>
      <c r="L23" s="25"/>
      <c r="M23" s="25">
        <f>D23</f>
        <v>1357.9554229865021</v>
      </c>
      <c r="N23" s="25">
        <f>E23</f>
        <v>1783.969567712666</v>
      </c>
      <c r="O23" s="25">
        <f>F23</f>
        <v>2045.7078399999998</v>
      </c>
      <c r="P23" s="25">
        <f t="shared" si="4"/>
        <v>14.004700980991755</v>
      </c>
      <c r="Q23" s="25">
        <f t="shared" si="5"/>
        <v>17.391997106802503</v>
      </c>
      <c r="R23" s="25">
        <f t="shared" ref="R23:R35" si="6">$Y$1*O23</f>
        <v>18.061557787026842</v>
      </c>
      <c r="S23" s="25">
        <f t="shared" ref="S23:U36" si="7">M23-P23</f>
        <v>1343.9507220055102</v>
      </c>
      <c r="T23" s="25">
        <f t="shared" si="7"/>
        <v>1766.5775706058635</v>
      </c>
      <c r="U23" s="25">
        <f t="shared" si="7"/>
        <v>2027.6462822129729</v>
      </c>
    </row>
    <row r="24" spans="1:21" ht="25.5" x14ac:dyDescent="0.25">
      <c r="A24" s="26" t="s">
        <v>44</v>
      </c>
      <c r="B24" s="24" t="s">
        <v>45</v>
      </c>
      <c r="C24" s="22" t="s">
        <v>20</v>
      </c>
      <c r="D24" s="25">
        <f t="shared" ref="D24:E24" si="8">D25+D26+D27</f>
        <v>830.76183890240793</v>
      </c>
      <c r="E24" s="25">
        <f t="shared" si="8"/>
        <v>902.48031055684237</v>
      </c>
      <c r="F24" s="25">
        <f>F25+F26+F27</f>
        <v>958.40814000000012</v>
      </c>
      <c r="G24" s="25"/>
      <c r="H24" s="25"/>
      <c r="I24" s="25"/>
      <c r="J24" s="25"/>
      <c r="K24" s="25"/>
      <c r="L24" s="25"/>
      <c r="M24" s="25">
        <f t="shared" ref="M24:O24" si="9">M25+M26+M27</f>
        <v>830.76183890240793</v>
      </c>
      <c r="N24" s="25">
        <f t="shared" si="9"/>
        <v>902.48031055684237</v>
      </c>
      <c r="O24" s="25">
        <f t="shared" si="9"/>
        <v>958.40814000000012</v>
      </c>
      <c r="P24" s="25">
        <f>P25+P26+P27</f>
        <v>8.5677121231708604</v>
      </c>
      <c r="Q24" s="25">
        <f t="shared" ref="Q24:R24" si="10">Q25+Q26+Q27</f>
        <v>8.7983199008688917</v>
      </c>
      <c r="R24" s="25">
        <f t="shared" si="10"/>
        <v>8.4617869989523591</v>
      </c>
      <c r="S24" s="25">
        <f t="shared" si="7"/>
        <v>822.19412677923708</v>
      </c>
      <c r="T24" s="25">
        <f t="shared" si="7"/>
        <v>893.68199065597344</v>
      </c>
      <c r="U24" s="25">
        <f t="shared" si="7"/>
        <v>949.94635300104778</v>
      </c>
    </row>
    <row r="25" spans="1:21" ht="25.5" x14ac:dyDescent="0.25">
      <c r="A25" s="26" t="s">
        <v>46</v>
      </c>
      <c r="B25" s="24" t="s">
        <v>47</v>
      </c>
      <c r="C25" s="22" t="s">
        <v>20</v>
      </c>
      <c r="D25" s="25">
        <f>'[2]калькуляція '!$B$24/1000</f>
        <v>292.75606890240817</v>
      </c>
      <c r="E25" s="25">
        <f>'[2]калькуляція '!$D$24/1000</f>
        <v>385.5180005568422</v>
      </c>
      <c r="F25" s="25">
        <f>'[2]калькуляція '!$G$24/1000</f>
        <v>450.05572479999995</v>
      </c>
      <c r="G25" s="25"/>
      <c r="H25" s="25"/>
      <c r="I25" s="25"/>
      <c r="J25" s="25"/>
      <c r="K25" s="25"/>
      <c r="L25" s="25"/>
      <c r="M25" s="25">
        <f t="shared" ref="M25:O36" si="11">D25</f>
        <v>292.75606890240817</v>
      </c>
      <c r="N25" s="25">
        <f t="shared" si="11"/>
        <v>385.5180005568422</v>
      </c>
      <c r="O25" s="25">
        <f t="shared" si="11"/>
        <v>450.05572479999995</v>
      </c>
      <c r="P25" s="25">
        <f t="shared" si="4"/>
        <v>3.0192163424127352</v>
      </c>
      <c r="Q25" s="25">
        <f>$X$1*N25</f>
        <v>3.7584317981957915</v>
      </c>
      <c r="R25" s="25">
        <f t="shared" si="6"/>
        <v>3.9735427131459051</v>
      </c>
      <c r="S25" s="25">
        <f t="shared" si="7"/>
        <v>289.73685255999544</v>
      </c>
      <c r="T25" s="25">
        <f t="shared" si="7"/>
        <v>381.75956875864642</v>
      </c>
      <c r="U25" s="25">
        <f t="shared" si="7"/>
        <v>446.08218208685406</v>
      </c>
    </row>
    <row r="26" spans="1:21" ht="25.5" x14ac:dyDescent="0.25">
      <c r="A26" s="26" t="s">
        <v>48</v>
      </c>
      <c r="B26" s="24" t="s">
        <v>49</v>
      </c>
      <c r="C26" s="22" t="s">
        <v>20</v>
      </c>
      <c r="D26" s="25">
        <f>'[2]калькуляція '!$B$25/1000</f>
        <v>488.99471999999986</v>
      </c>
      <c r="E26" s="25">
        <f>'[2]калькуляція '!$D$25/1000</f>
        <v>490.96439000000009</v>
      </c>
      <c r="F26" s="25">
        <f>'[2]калькуляція '!$G$25/1000</f>
        <v>480.79462000000012</v>
      </c>
      <c r="G26" s="25"/>
      <c r="H26" s="25"/>
      <c r="I26" s="25"/>
      <c r="J26" s="25"/>
      <c r="K26" s="25"/>
      <c r="L26" s="25"/>
      <c r="M26" s="25">
        <f t="shared" si="11"/>
        <v>488.99471999999986</v>
      </c>
      <c r="N26" s="25">
        <f t="shared" si="11"/>
        <v>490.96439000000009</v>
      </c>
      <c r="O26" s="25">
        <f t="shared" si="11"/>
        <v>480.79462000000012</v>
      </c>
      <c r="P26" s="25">
        <f t="shared" si="4"/>
        <v>5.043040970978808</v>
      </c>
      <c r="Q26" s="25">
        <f t="shared" ref="Q26:Q31" si="12">$X$1*N26</f>
        <v>4.7864332469366211</v>
      </c>
      <c r="R26" s="25">
        <f t="shared" si="6"/>
        <v>4.2449364679668111</v>
      </c>
      <c r="S26" s="25">
        <f t="shared" si="7"/>
        <v>483.95167902902108</v>
      </c>
      <c r="T26" s="25">
        <f t="shared" si="7"/>
        <v>486.17795675306348</v>
      </c>
      <c r="U26" s="25">
        <f t="shared" si="7"/>
        <v>476.54968353203333</v>
      </c>
    </row>
    <row r="27" spans="1:21" x14ac:dyDescent="0.25">
      <c r="A27" s="26" t="s">
        <v>50</v>
      </c>
      <c r="B27" s="24" t="s">
        <v>51</v>
      </c>
      <c r="C27" s="22" t="s">
        <v>20</v>
      </c>
      <c r="D27" s="25">
        <f>'[2]калькуляція '!$B$27/1000</f>
        <v>49.011050000000004</v>
      </c>
      <c r="E27" s="25">
        <f>'[2]калькуляція '!$D$27/1000</f>
        <v>25.997919999999997</v>
      </c>
      <c r="F27" s="25">
        <f>'[2]калькуляція '!$G$27/1000</f>
        <v>27.557795200000001</v>
      </c>
      <c r="G27" s="25"/>
      <c r="H27" s="25"/>
      <c r="I27" s="25"/>
      <c r="J27" s="25"/>
      <c r="K27" s="25"/>
      <c r="L27" s="25"/>
      <c r="M27" s="25">
        <f t="shared" si="11"/>
        <v>49.011050000000004</v>
      </c>
      <c r="N27" s="25">
        <f t="shared" si="11"/>
        <v>25.997919999999997</v>
      </c>
      <c r="O27" s="25">
        <f t="shared" si="11"/>
        <v>27.557795200000001</v>
      </c>
      <c r="P27" s="25">
        <f t="shared" si="4"/>
        <v>0.50545480977931823</v>
      </c>
      <c r="Q27" s="25">
        <f t="shared" si="12"/>
        <v>0.25345485573647913</v>
      </c>
      <c r="R27" s="25">
        <f t="shared" si="6"/>
        <v>0.2433078178396437</v>
      </c>
      <c r="S27" s="25">
        <f t="shared" si="7"/>
        <v>48.505595190220689</v>
      </c>
      <c r="T27" s="25">
        <f t="shared" si="7"/>
        <v>25.744465144263518</v>
      </c>
      <c r="U27" s="25">
        <f t="shared" si="7"/>
        <v>27.314487382160358</v>
      </c>
    </row>
    <row r="28" spans="1:21" ht="25.5" x14ac:dyDescent="0.25">
      <c r="A28" s="26" t="s">
        <v>52</v>
      </c>
      <c r="B28" s="24" t="s">
        <v>53</v>
      </c>
      <c r="C28" s="22" t="s">
        <v>20</v>
      </c>
      <c r="D28" s="25">
        <f>'[2]калькуляція '!$B$28/1000</f>
        <v>955.6687593922851</v>
      </c>
      <c r="E28" s="25">
        <f>'[2]калькуляція '!$D$28/1000</f>
        <v>988.3344771697964</v>
      </c>
      <c r="F28" s="25">
        <f>'[2]калькуляція '!$G$28/1000</f>
        <v>937.88708151123342</v>
      </c>
      <c r="G28" s="25"/>
      <c r="H28" s="25"/>
      <c r="I28" s="25"/>
      <c r="J28" s="25"/>
      <c r="K28" s="25"/>
      <c r="L28" s="25"/>
      <c r="M28" s="25">
        <f t="shared" si="11"/>
        <v>955.6687593922851</v>
      </c>
      <c r="N28" s="25">
        <f t="shared" si="11"/>
        <v>988.3344771697964</v>
      </c>
      <c r="O28" s="25">
        <f t="shared" si="11"/>
        <v>937.88708151123342</v>
      </c>
      <c r="P28" s="25">
        <f t="shared" si="4"/>
        <v>9.8558870089635793</v>
      </c>
      <c r="Q28" s="25">
        <f t="shared" si="12"/>
        <v>9.6353159149062435</v>
      </c>
      <c r="R28" s="25">
        <f t="shared" si="6"/>
        <v>8.2806065407761729</v>
      </c>
      <c r="S28" s="25">
        <f t="shared" si="7"/>
        <v>945.81287238332152</v>
      </c>
      <c r="T28" s="25">
        <f t="shared" si="7"/>
        <v>978.69916125489021</v>
      </c>
      <c r="U28" s="25">
        <f t="shared" si="7"/>
        <v>929.60647497045727</v>
      </c>
    </row>
    <row r="29" spans="1:21" x14ac:dyDescent="0.25">
      <c r="A29" s="26" t="s">
        <v>54</v>
      </c>
      <c r="B29" s="24" t="s">
        <v>55</v>
      </c>
      <c r="C29" s="22" t="s">
        <v>20</v>
      </c>
      <c r="D29" s="25">
        <f>('[2]калькуляція '!$B$29-'[2]калькуляція '!$B$33-'[2]калькуляція '!$B$34)/1000</f>
        <v>296.22604673421802</v>
      </c>
      <c r="E29" s="25">
        <f>('[2]калькуляція '!$D$29-'[2]калькуляція '!$D$33-'[2]калькуляція '!$D$34)/1000</f>
        <v>347.0955841235405</v>
      </c>
      <c r="F29" s="25">
        <f>('[2]калькуляція '!$G$29-'[2]калькуляція '!$G$33-'[2]калькуляція '!$G$34)/1000</f>
        <v>355.12240000000003</v>
      </c>
      <c r="G29" s="25"/>
      <c r="H29" s="25"/>
      <c r="I29" s="25"/>
      <c r="J29" s="25"/>
      <c r="K29" s="25"/>
      <c r="L29" s="25"/>
      <c r="M29" s="25">
        <f t="shared" si="11"/>
        <v>296.22604673421802</v>
      </c>
      <c r="N29" s="25">
        <f t="shared" si="11"/>
        <v>347.0955841235405</v>
      </c>
      <c r="O29" s="25">
        <f t="shared" si="11"/>
        <v>355.12240000000003</v>
      </c>
      <c r="P29" s="25">
        <f t="shared" si="4"/>
        <v>3.0550024964517917</v>
      </c>
      <c r="Q29" s="25">
        <f t="shared" si="12"/>
        <v>3.3838499849526782</v>
      </c>
      <c r="R29" s="25">
        <f t="shared" si="6"/>
        <v>3.1353762368470282</v>
      </c>
      <c r="S29" s="25">
        <f t="shared" si="7"/>
        <v>293.17104423776624</v>
      </c>
      <c r="T29" s="25">
        <f t="shared" si="7"/>
        <v>343.71173413858781</v>
      </c>
      <c r="U29" s="25">
        <f t="shared" si="7"/>
        <v>351.98702376315299</v>
      </c>
    </row>
    <row r="30" spans="1:21" ht="25.5" x14ac:dyDescent="0.25">
      <c r="A30" s="26" t="s">
        <v>56</v>
      </c>
      <c r="B30" s="24" t="s">
        <v>47</v>
      </c>
      <c r="C30" s="22" t="s">
        <v>20</v>
      </c>
      <c r="D30" s="25">
        <f>'[2]калькуляція '!$B$33/1000</f>
        <v>63.862164751834221</v>
      </c>
      <c r="E30" s="25">
        <f>'[2]калькуляція '!$D$33/1000</f>
        <v>75.00777928907408</v>
      </c>
      <c r="F30" s="25">
        <f>'[2]калькуляція '!$G$33/1000</f>
        <v>78.126928000000007</v>
      </c>
      <c r="G30" s="25"/>
      <c r="H30" s="25"/>
      <c r="I30" s="25"/>
      <c r="J30" s="25"/>
      <c r="K30" s="25"/>
      <c r="L30" s="25"/>
      <c r="M30" s="25">
        <f t="shared" si="11"/>
        <v>63.862164751834221</v>
      </c>
      <c r="N30" s="25">
        <f t="shared" si="11"/>
        <v>75.00777928907408</v>
      </c>
      <c r="O30" s="25">
        <f t="shared" si="11"/>
        <v>78.126928000000007</v>
      </c>
      <c r="P30" s="25">
        <f t="shared" si="4"/>
        <v>0.65861552316740501</v>
      </c>
      <c r="Q30" s="25">
        <f t="shared" si="12"/>
        <v>0.7312541110529589</v>
      </c>
      <c r="R30" s="25">
        <f t="shared" si="6"/>
        <v>0.6897827721063462</v>
      </c>
      <c r="S30" s="25">
        <f t="shared" si="7"/>
        <v>63.203549228666816</v>
      </c>
      <c r="T30" s="25">
        <f t="shared" si="7"/>
        <v>74.276525178021117</v>
      </c>
      <c r="U30" s="25">
        <f t="shared" si="7"/>
        <v>77.437145227893666</v>
      </c>
    </row>
    <row r="31" spans="1:21" ht="25.5" x14ac:dyDescent="0.25">
      <c r="A31" s="26" t="s">
        <v>57</v>
      </c>
      <c r="B31" s="24" t="s">
        <v>49</v>
      </c>
      <c r="C31" s="22" t="s">
        <v>20</v>
      </c>
      <c r="D31" s="25">
        <f>'[2]калькуляція '!$B$36/1000</f>
        <v>53.678030000000007</v>
      </c>
      <c r="E31" s="25">
        <f>'[2]калькуляція '!$D$36/1000</f>
        <v>53.31879</v>
      </c>
      <c r="F31" s="25">
        <f>'[2]калькуляція '!$G$36/1000</f>
        <v>45.930760000000006</v>
      </c>
      <c r="G31" s="25"/>
      <c r="H31" s="25"/>
      <c r="I31" s="25"/>
      <c r="J31" s="25"/>
      <c r="K31" s="25"/>
      <c r="L31" s="25"/>
      <c r="M31" s="25">
        <f t="shared" si="11"/>
        <v>53.678030000000007</v>
      </c>
      <c r="N31" s="25">
        <f t="shared" si="11"/>
        <v>53.31879</v>
      </c>
      <c r="O31" s="25">
        <f t="shared" si="11"/>
        <v>45.930760000000006</v>
      </c>
      <c r="P31" s="25">
        <f t="shared" si="4"/>
        <v>0.55358574123546711</v>
      </c>
      <c r="Q31" s="25">
        <f t="shared" si="12"/>
        <v>0.51980720871106723</v>
      </c>
      <c r="R31" s="25">
        <f t="shared" si="6"/>
        <v>0.40552275340649874</v>
      </c>
      <c r="S31" s="25">
        <f t="shared" si="7"/>
        <v>53.124444258764541</v>
      </c>
      <c r="T31" s="25">
        <f t="shared" si="7"/>
        <v>52.798982791288935</v>
      </c>
      <c r="U31" s="25">
        <f t="shared" si="7"/>
        <v>45.525237246593505</v>
      </c>
    </row>
    <row r="32" spans="1:21" x14ac:dyDescent="0.25">
      <c r="A32" s="26" t="s">
        <v>58</v>
      </c>
      <c r="B32" s="24" t="s">
        <v>59</v>
      </c>
      <c r="C32" s="22" t="s">
        <v>20</v>
      </c>
      <c r="D32" s="25">
        <f t="shared" ref="D32" si="13">D28-D29-D30-D31</f>
        <v>541.90251790623279</v>
      </c>
      <c r="E32" s="25">
        <f>E28-E29-E30-E31</f>
        <v>512.91232375718187</v>
      </c>
      <c r="F32" s="25">
        <f>F28-F29-F30-F31</f>
        <v>458.70699351123341</v>
      </c>
      <c r="G32" s="25"/>
      <c r="H32" s="25"/>
      <c r="I32" s="25"/>
      <c r="J32" s="25"/>
      <c r="K32" s="25"/>
      <c r="L32" s="25"/>
      <c r="M32" s="25">
        <f t="shared" si="11"/>
        <v>541.90251790623279</v>
      </c>
      <c r="N32" s="25">
        <f t="shared" si="11"/>
        <v>512.91232375718187</v>
      </c>
      <c r="O32" s="25">
        <f t="shared" si="11"/>
        <v>458.70699351123341</v>
      </c>
      <c r="P32" s="25">
        <f t="shared" ref="P32:R32" si="14">P28-P29-P30-P31</f>
        <v>5.5886832481089161</v>
      </c>
      <c r="Q32" s="25">
        <f>Q28-Q29-Q30-Q31</f>
        <v>5.0004046101895394</v>
      </c>
      <c r="R32" s="25">
        <f t="shared" si="14"/>
        <v>4.0499247784163002</v>
      </c>
      <c r="S32" s="25">
        <f t="shared" si="7"/>
        <v>536.31383465812382</v>
      </c>
      <c r="T32" s="25">
        <f t="shared" si="7"/>
        <v>507.91191914699232</v>
      </c>
      <c r="U32" s="25">
        <f t="shared" si="7"/>
        <v>454.65706873281709</v>
      </c>
    </row>
    <row r="33" spans="1:23" ht="25.5" x14ac:dyDescent="0.25">
      <c r="A33" s="22">
        <v>2</v>
      </c>
      <c r="B33" s="24" t="s">
        <v>60</v>
      </c>
      <c r="C33" s="22" t="s">
        <v>20</v>
      </c>
      <c r="D33" s="25">
        <f>'[2]калькуляція '!$B$65/1000</f>
        <v>162.10978403263059</v>
      </c>
      <c r="E33" s="25">
        <f>'[2]калькуляція '!$D$65/1000</f>
        <v>247.20355761299999</v>
      </c>
      <c r="F33" s="25">
        <f>'[2]калькуляція '!$G$65/1000</f>
        <v>278.49630783999999</v>
      </c>
      <c r="G33" s="25"/>
      <c r="H33" s="25"/>
      <c r="I33" s="25"/>
      <c r="J33" s="25"/>
      <c r="K33" s="25"/>
      <c r="L33" s="25"/>
      <c r="M33" s="25">
        <f t="shared" si="11"/>
        <v>162.10978403263059</v>
      </c>
      <c r="N33" s="25">
        <f t="shared" si="11"/>
        <v>247.20355761299999</v>
      </c>
      <c r="O33" s="25">
        <f t="shared" si="11"/>
        <v>278.49630783999999</v>
      </c>
      <c r="P33" s="25">
        <f t="shared" si="4"/>
        <v>1.6718509407894677</v>
      </c>
      <c r="Q33" s="25">
        <f>$X$1*N33</f>
        <v>2.409998262643601</v>
      </c>
      <c r="R33" s="25">
        <f t="shared" si="6"/>
        <v>2.4588443467693688</v>
      </c>
      <c r="S33" s="25">
        <f t="shared" si="7"/>
        <v>160.43793309184113</v>
      </c>
      <c r="T33" s="25">
        <f t="shared" si="7"/>
        <v>244.79355935035639</v>
      </c>
      <c r="U33" s="25">
        <f t="shared" si="7"/>
        <v>276.03746349323063</v>
      </c>
      <c r="W33" s="27"/>
    </row>
    <row r="34" spans="1:23" x14ac:dyDescent="0.25">
      <c r="A34" s="26" t="s">
        <v>61</v>
      </c>
      <c r="B34" s="24" t="s">
        <v>55</v>
      </c>
      <c r="C34" s="22" t="s">
        <v>20</v>
      </c>
      <c r="D34" s="25">
        <f>'[3]админ 2018'!$E$6/1000</f>
        <v>101.28503277858164</v>
      </c>
      <c r="E34" s="25">
        <f>'[3]админ 2019'!$D$6/1000</f>
        <v>140.0667165303029</v>
      </c>
      <c r="F34" s="25">
        <f>'[3]админ 2020'!$D$6/1000</f>
        <v>157.79731122427523</v>
      </c>
      <c r="G34" s="25"/>
      <c r="H34" s="25"/>
      <c r="I34" s="25"/>
      <c r="J34" s="25"/>
      <c r="K34" s="25"/>
      <c r="L34" s="25"/>
      <c r="M34" s="25">
        <f t="shared" si="11"/>
        <v>101.28503277858164</v>
      </c>
      <c r="N34" s="25">
        <f t="shared" si="11"/>
        <v>140.0667165303029</v>
      </c>
      <c r="O34" s="25">
        <f t="shared" si="11"/>
        <v>157.79731122427523</v>
      </c>
      <c r="P34" s="25">
        <f t="shared" si="4"/>
        <v>1.0445605016948216</v>
      </c>
      <c r="Q34" s="25">
        <f t="shared" ref="Q34:Q35" si="15">$X$1*N34</f>
        <v>1.3655165271556433</v>
      </c>
      <c r="R34" s="25">
        <f t="shared" si="6"/>
        <v>1.3931927128532229</v>
      </c>
      <c r="S34" s="25">
        <f t="shared" si="7"/>
        <v>100.24047227688682</v>
      </c>
      <c r="T34" s="25">
        <f t="shared" si="7"/>
        <v>138.70120000314725</v>
      </c>
      <c r="U34" s="25">
        <f t="shared" si="7"/>
        <v>156.40411851142201</v>
      </c>
    </row>
    <row r="35" spans="1:23" ht="25.5" x14ac:dyDescent="0.25">
      <c r="A35" s="26" t="s">
        <v>62</v>
      </c>
      <c r="B35" s="24" t="s">
        <v>47</v>
      </c>
      <c r="C35" s="22" t="s">
        <v>20</v>
      </c>
      <c r="D35" s="25">
        <f>'[3]админ 2018'!$E$12/1000</f>
        <v>16.664976384990677</v>
      </c>
      <c r="E35" s="25">
        <f>'[3]админ 2019'!$D$12/1000</f>
        <v>21.377819894352861</v>
      </c>
      <c r="F35" s="25">
        <f>'[3]админ 2020'!$D$12/1000</f>
        <v>24.083969287849246</v>
      </c>
      <c r="G35" s="25"/>
      <c r="H35" s="25"/>
      <c r="I35" s="25"/>
      <c r="J35" s="25"/>
      <c r="K35" s="25"/>
      <c r="L35" s="25"/>
      <c r="M35" s="25">
        <f t="shared" si="11"/>
        <v>16.664976384990677</v>
      </c>
      <c r="N35" s="25">
        <f t="shared" si="11"/>
        <v>21.377819894352861</v>
      </c>
      <c r="O35" s="25">
        <f t="shared" si="11"/>
        <v>24.083969287849246</v>
      </c>
      <c r="P35" s="25">
        <f t="shared" si="4"/>
        <v>0.17186721093819235</v>
      </c>
      <c r="Q35" s="25">
        <f t="shared" si="15"/>
        <v>0.20841329834400749</v>
      </c>
      <c r="R35" s="25">
        <f t="shared" si="6"/>
        <v>0.21263740331242456</v>
      </c>
      <c r="S35" s="25">
        <f t="shared" si="7"/>
        <v>16.493109174052485</v>
      </c>
      <c r="T35" s="25">
        <f t="shared" si="7"/>
        <v>21.169406596008852</v>
      </c>
      <c r="U35" s="25">
        <f t="shared" si="7"/>
        <v>23.871331884536822</v>
      </c>
    </row>
    <row r="36" spans="1:23" x14ac:dyDescent="0.25">
      <c r="A36" s="26" t="s">
        <v>63</v>
      </c>
      <c r="B36" s="24" t="s">
        <v>59</v>
      </c>
      <c r="C36" s="22" t="s">
        <v>20</v>
      </c>
      <c r="D36" s="25">
        <f>D33-D34-D35</f>
        <v>44.159774869058268</v>
      </c>
      <c r="E36" s="25">
        <f>E33-E34-E35</f>
        <v>85.759021188344235</v>
      </c>
      <c r="F36" s="25">
        <f>F33-F34-F35</f>
        <v>96.615027327875509</v>
      </c>
      <c r="G36" s="25"/>
      <c r="H36" s="25"/>
      <c r="I36" s="25"/>
      <c r="J36" s="25"/>
      <c r="K36" s="25"/>
      <c r="L36" s="25"/>
      <c r="M36" s="25">
        <f t="shared" si="11"/>
        <v>44.159774869058268</v>
      </c>
      <c r="N36" s="25">
        <f t="shared" si="11"/>
        <v>85.759021188344235</v>
      </c>
      <c r="O36" s="25">
        <f t="shared" si="11"/>
        <v>96.615027327875509</v>
      </c>
      <c r="P36" s="25">
        <f>P33-P34-P35</f>
        <v>0.45542322815645375</v>
      </c>
      <c r="Q36" s="25">
        <f t="shared" ref="Q36:R36" si="16">Q33-Q34-Q35</f>
        <v>0.83606843714395018</v>
      </c>
      <c r="R36" s="25">
        <f t="shared" si="16"/>
        <v>0.85301423060372139</v>
      </c>
      <c r="S36" s="25">
        <f t="shared" si="7"/>
        <v>43.704351640901812</v>
      </c>
      <c r="T36" s="25">
        <f t="shared" si="7"/>
        <v>84.922952751200285</v>
      </c>
      <c r="U36" s="25">
        <f t="shared" si="7"/>
        <v>95.76201309727179</v>
      </c>
    </row>
    <row r="37" spans="1:23" ht="25.5" x14ac:dyDescent="0.25">
      <c r="A37" s="22">
        <v>3</v>
      </c>
      <c r="B37" s="24" t="s">
        <v>64</v>
      </c>
      <c r="C37" s="22" t="s">
        <v>20</v>
      </c>
      <c r="D37" s="25" t="s">
        <v>33</v>
      </c>
      <c r="E37" s="25" t="s">
        <v>33</v>
      </c>
      <c r="F37" s="25" t="s">
        <v>33</v>
      </c>
      <c r="G37" s="25" t="s">
        <v>33</v>
      </c>
      <c r="H37" s="25" t="s">
        <v>33</v>
      </c>
      <c r="I37" s="25" t="s">
        <v>33</v>
      </c>
      <c r="J37" s="25" t="s">
        <v>33</v>
      </c>
      <c r="K37" s="25" t="s">
        <v>33</v>
      </c>
      <c r="L37" s="25" t="s">
        <v>33</v>
      </c>
      <c r="M37" s="25" t="s">
        <v>33</v>
      </c>
      <c r="N37" s="25" t="s">
        <v>33</v>
      </c>
      <c r="O37" s="25" t="s">
        <v>33</v>
      </c>
      <c r="P37" s="25" t="s">
        <v>33</v>
      </c>
      <c r="Q37" s="25" t="s">
        <v>33</v>
      </c>
      <c r="R37" s="25" t="s">
        <v>33</v>
      </c>
      <c r="S37" s="25" t="s">
        <v>33</v>
      </c>
      <c r="T37" s="25" t="s">
        <v>33</v>
      </c>
      <c r="U37" s="25" t="s">
        <v>33</v>
      </c>
    </row>
    <row r="38" spans="1:23" x14ac:dyDescent="0.25">
      <c r="A38" s="22">
        <v>4</v>
      </c>
      <c r="B38" s="24" t="s">
        <v>65</v>
      </c>
      <c r="C38" s="22" t="s">
        <v>20</v>
      </c>
      <c r="D38" s="25" t="s">
        <v>33</v>
      </c>
      <c r="E38" s="25" t="s">
        <v>33</v>
      </c>
      <c r="F38" s="25" t="s">
        <v>33</v>
      </c>
      <c r="G38" s="25" t="s">
        <v>33</v>
      </c>
      <c r="H38" s="25" t="s">
        <v>33</v>
      </c>
      <c r="I38" s="25" t="s">
        <v>33</v>
      </c>
      <c r="J38" s="25" t="s">
        <v>33</v>
      </c>
      <c r="K38" s="25" t="s">
        <v>33</v>
      </c>
      <c r="L38" s="25" t="s">
        <v>33</v>
      </c>
      <c r="M38" s="25" t="s">
        <v>33</v>
      </c>
      <c r="N38" s="25" t="s">
        <v>33</v>
      </c>
      <c r="O38" s="25" t="s">
        <v>33</v>
      </c>
      <c r="P38" s="25" t="s">
        <v>33</v>
      </c>
      <c r="Q38" s="25" t="s">
        <v>33</v>
      </c>
      <c r="R38" s="25" t="s">
        <v>33</v>
      </c>
      <c r="S38" s="25" t="s">
        <v>33</v>
      </c>
      <c r="T38" s="25" t="s">
        <v>33</v>
      </c>
      <c r="U38" s="25" t="s">
        <v>33</v>
      </c>
    </row>
    <row r="39" spans="1:23" x14ac:dyDescent="0.25">
      <c r="A39" s="22">
        <v>5</v>
      </c>
      <c r="B39" s="24" t="s">
        <v>66</v>
      </c>
      <c r="C39" s="22" t="s">
        <v>20</v>
      </c>
      <c r="D39" s="25" t="s">
        <v>33</v>
      </c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  <c r="P39" s="25" t="s">
        <v>33</v>
      </c>
      <c r="Q39" s="25" t="s">
        <v>33</v>
      </c>
      <c r="R39" s="25" t="s">
        <v>33</v>
      </c>
      <c r="S39" s="25" t="s">
        <v>33</v>
      </c>
      <c r="T39" s="25" t="s">
        <v>33</v>
      </c>
      <c r="U39" s="25" t="s">
        <v>33</v>
      </c>
    </row>
    <row r="40" spans="1:23" ht="25.5" x14ac:dyDescent="0.25">
      <c r="A40" s="22">
        <v>6</v>
      </c>
      <c r="B40" s="24" t="s">
        <v>67</v>
      </c>
      <c r="C40" s="22" t="s">
        <v>20</v>
      </c>
      <c r="D40" s="25" t="s">
        <v>33</v>
      </c>
      <c r="E40" s="25" t="s">
        <v>33</v>
      </c>
      <c r="F40" s="25" t="s">
        <v>33</v>
      </c>
      <c r="G40" s="25" t="s">
        <v>33</v>
      </c>
      <c r="H40" s="25" t="s">
        <v>33</v>
      </c>
      <c r="I40" s="25" t="s">
        <v>33</v>
      </c>
      <c r="J40" s="25" t="s">
        <v>33</v>
      </c>
      <c r="K40" s="25" t="s">
        <v>33</v>
      </c>
      <c r="L40" s="25" t="s">
        <v>33</v>
      </c>
      <c r="M40" s="25" t="s">
        <v>33</v>
      </c>
      <c r="N40" s="25" t="s">
        <v>33</v>
      </c>
      <c r="O40" s="25" t="s">
        <v>33</v>
      </c>
      <c r="P40" s="25" t="s">
        <v>33</v>
      </c>
      <c r="Q40" s="25" t="s">
        <v>33</v>
      </c>
      <c r="R40" s="25" t="s">
        <v>33</v>
      </c>
      <c r="S40" s="25" t="s">
        <v>33</v>
      </c>
      <c r="T40" s="25" t="s">
        <v>33</v>
      </c>
      <c r="U40" s="25" t="s">
        <v>33</v>
      </c>
    </row>
    <row r="41" spans="1:23" ht="38.25" x14ac:dyDescent="0.25">
      <c r="A41" s="22">
        <v>7</v>
      </c>
      <c r="B41" s="28" t="s">
        <v>68</v>
      </c>
      <c r="C41" s="22" t="s">
        <v>20</v>
      </c>
      <c r="D41" s="25" t="s">
        <v>33</v>
      </c>
      <c r="E41" s="25" t="s">
        <v>33</v>
      </c>
      <c r="F41" s="25">
        <f>(F10+F33)*0.02</f>
        <v>429.11724281886899</v>
      </c>
      <c r="G41" s="25"/>
      <c r="H41" s="25"/>
      <c r="I41" s="25"/>
      <c r="J41" s="25"/>
      <c r="K41" s="25"/>
      <c r="L41" s="25"/>
      <c r="M41" s="25" t="s">
        <v>33</v>
      </c>
      <c r="N41" s="25" t="s">
        <v>33</v>
      </c>
      <c r="O41" s="25">
        <f t="shared" ref="O41" si="17">F41</f>
        <v>429.11724281886899</v>
      </c>
      <c r="P41" s="25" t="s">
        <v>33</v>
      </c>
      <c r="Q41" s="25" t="s">
        <v>33</v>
      </c>
      <c r="R41" s="25">
        <f>$Y$1*O41</f>
        <v>3.7886768222888718</v>
      </c>
      <c r="S41" s="25" t="s">
        <v>33</v>
      </c>
      <c r="T41" s="25" t="s">
        <v>33</v>
      </c>
      <c r="U41" s="25">
        <f t="shared" ref="U41" si="18">O41-R41</f>
        <v>425.3285659965801</v>
      </c>
    </row>
    <row r="42" spans="1:23" x14ac:dyDescent="0.25">
      <c r="A42" s="26" t="s">
        <v>69</v>
      </c>
      <c r="B42" s="24" t="s">
        <v>70</v>
      </c>
      <c r="C42" s="22" t="s">
        <v>20</v>
      </c>
      <c r="D42" s="25" t="s">
        <v>71</v>
      </c>
      <c r="E42" s="25" t="s">
        <v>71</v>
      </c>
      <c r="F42" s="25" t="s">
        <v>71</v>
      </c>
      <c r="G42" s="25" t="s">
        <v>71</v>
      </c>
      <c r="H42" s="25" t="s">
        <v>71</v>
      </c>
      <c r="I42" s="25"/>
      <c r="J42" s="25" t="s">
        <v>71</v>
      </c>
      <c r="K42" s="25" t="s">
        <v>71</v>
      </c>
      <c r="L42" s="25"/>
      <c r="M42" s="25" t="s">
        <v>71</v>
      </c>
      <c r="N42" s="25" t="s">
        <v>71</v>
      </c>
      <c r="O42" s="25" t="s">
        <v>71</v>
      </c>
      <c r="P42" s="25" t="s">
        <v>71</v>
      </c>
      <c r="Q42" s="25" t="s">
        <v>71</v>
      </c>
      <c r="R42" s="25" t="s">
        <v>71</v>
      </c>
      <c r="S42" s="25" t="s">
        <v>71</v>
      </c>
      <c r="T42" s="25" t="s">
        <v>71</v>
      </c>
      <c r="U42" s="25" t="s">
        <v>71</v>
      </c>
    </row>
    <row r="43" spans="1:23" x14ac:dyDescent="0.25">
      <c r="A43" s="26" t="s">
        <v>72</v>
      </c>
      <c r="B43" s="24" t="s">
        <v>73</v>
      </c>
      <c r="C43" s="22" t="s">
        <v>20</v>
      </c>
      <c r="D43" s="25" t="s">
        <v>71</v>
      </c>
      <c r="E43" s="25" t="s">
        <v>71</v>
      </c>
      <c r="F43" s="25" t="s">
        <v>71</v>
      </c>
      <c r="G43" s="25" t="s">
        <v>71</v>
      </c>
      <c r="H43" s="25" t="s">
        <v>71</v>
      </c>
      <c r="I43" s="25"/>
      <c r="J43" s="25" t="s">
        <v>71</v>
      </c>
      <c r="K43" s="25" t="s">
        <v>71</v>
      </c>
      <c r="L43" s="25"/>
      <c r="M43" s="25" t="s">
        <v>71</v>
      </c>
      <c r="N43" s="25" t="s">
        <v>71</v>
      </c>
      <c r="O43" s="25" t="s">
        <v>71</v>
      </c>
      <c r="P43" s="25" t="s">
        <v>71</v>
      </c>
      <c r="Q43" s="25" t="s">
        <v>71</v>
      </c>
      <c r="R43" s="25" t="s">
        <v>71</v>
      </c>
      <c r="S43" s="25" t="s">
        <v>71</v>
      </c>
      <c r="T43" s="25" t="s">
        <v>71</v>
      </c>
      <c r="U43" s="25" t="s">
        <v>71</v>
      </c>
    </row>
    <row r="44" spans="1:23" x14ac:dyDescent="0.25">
      <c r="A44" s="26" t="s">
        <v>74</v>
      </c>
      <c r="B44" s="24" t="s">
        <v>75</v>
      </c>
      <c r="C44" s="22" t="s">
        <v>20</v>
      </c>
      <c r="D44" s="25" t="s">
        <v>71</v>
      </c>
      <c r="E44" s="25" t="s">
        <v>71</v>
      </c>
      <c r="F44" s="25" t="s">
        <v>71</v>
      </c>
      <c r="G44" s="25" t="s">
        <v>71</v>
      </c>
      <c r="H44" s="25" t="s">
        <v>71</v>
      </c>
      <c r="I44" s="25"/>
      <c r="J44" s="25" t="s">
        <v>71</v>
      </c>
      <c r="K44" s="25" t="s">
        <v>71</v>
      </c>
      <c r="L44" s="25"/>
      <c r="M44" s="25" t="s">
        <v>71</v>
      </c>
      <c r="N44" s="25" t="s">
        <v>71</v>
      </c>
      <c r="O44" s="25" t="s">
        <v>71</v>
      </c>
      <c r="P44" s="25" t="s">
        <v>71</v>
      </c>
      <c r="Q44" s="25" t="s">
        <v>71</v>
      </c>
      <c r="R44" s="25" t="s">
        <v>71</v>
      </c>
      <c r="S44" s="25" t="s">
        <v>71</v>
      </c>
      <c r="T44" s="25" t="s">
        <v>71</v>
      </c>
      <c r="U44" s="25" t="s">
        <v>71</v>
      </c>
    </row>
    <row r="45" spans="1:23" ht="25.5" x14ac:dyDescent="0.25">
      <c r="A45" s="26" t="s">
        <v>76</v>
      </c>
      <c r="B45" s="24" t="s">
        <v>77</v>
      </c>
      <c r="C45" s="22" t="s">
        <v>20</v>
      </c>
      <c r="D45" s="25" t="s">
        <v>71</v>
      </c>
      <c r="E45" s="25" t="s">
        <v>71</v>
      </c>
      <c r="F45" s="25" t="s">
        <v>71</v>
      </c>
      <c r="G45" s="25" t="s">
        <v>71</v>
      </c>
      <c r="H45" s="25" t="s">
        <v>71</v>
      </c>
      <c r="I45" s="25"/>
      <c r="J45" s="25" t="s">
        <v>71</v>
      </c>
      <c r="K45" s="25" t="s">
        <v>71</v>
      </c>
      <c r="L45" s="25"/>
      <c r="M45" s="25" t="s">
        <v>71</v>
      </c>
      <c r="N45" s="25" t="s">
        <v>71</v>
      </c>
      <c r="O45" s="25" t="s">
        <v>71</v>
      </c>
      <c r="P45" s="25" t="s">
        <v>71</v>
      </c>
      <c r="Q45" s="25" t="s">
        <v>71</v>
      </c>
      <c r="R45" s="25" t="s">
        <v>71</v>
      </c>
      <c r="S45" s="25" t="s">
        <v>71</v>
      </c>
      <c r="T45" s="25" t="s">
        <v>71</v>
      </c>
      <c r="U45" s="25" t="s">
        <v>71</v>
      </c>
    </row>
    <row r="46" spans="1:23" ht="25.5" x14ac:dyDescent="0.25">
      <c r="A46" s="26" t="s">
        <v>78</v>
      </c>
      <c r="B46" s="24" t="s">
        <v>79</v>
      </c>
      <c r="C46" s="22" t="s">
        <v>20</v>
      </c>
      <c r="D46" s="25" t="s">
        <v>71</v>
      </c>
      <c r="E46" s="25" t="s">
        <v>71</v>
      </c>
      <c r="F46" s="25">
        <f>F41</f>
        <v>429.11724281886899</v>
      </c>
      <c r="G46" s="25" t="s">
        <v>71</v>
      </c>
      <c r="H46" s="25" t="s">
        <v>71</v>
      </c>
      <c r="I46" s="25"/>
      <c r="J46" s="25" t="s">
        <v>71</v>
      </c>
      <c r="K46" s="25" t="s">
        <v>71</v>
      </c>
      <c r="L46" s="25"/>
      <c r="M46" s="25" t="s">
        <v>71</v>
      </c>
      <c r="N46" s="25" t="s">
        <v>71</v>
      </c>
      <c r="O46" s="25">
        <f>O41</f>
        <v>429.11724281886899</v>
      </c>
      <c r="P46" s="25" t="s">
        <v>71</v>
      </c>
      <c r="Q46" s="25" t="s">
        <v>71</v>
      </c>
      <c r="R46" s="25">
        <f>R41</f>
        <v>3.7886768222888718</v>
      </c>
      <c r="S46" s="25" t="s">
        <v>71</v>
      </c>
      <c r="T46" s="25" t="s">
        <v>71</v>
      </c>
      <c r="U46" s="25">
        <f>U41</f>
        <v>425.3285659965801</v>
      </c>
    </row>
    <row r="47" spans="1:23" ht="38.25" x14ac:dyDescent="0.25">
      <c r="A47" s="22">
        <v>8</v>
      </c>
      <c r="B47" s="24" t="s">
        <v>80</v>
      </c>
      <c r="C47" s="22" t="s">
        <v>20</v>
      </c>
      <c r="D47" s="25">
        <f>D10+D33</f>
        <v>37565.274904568127</v>
      </c>
      <c r="E47" s="25">
        <f>E10+E33</f>
        <v>29172.075989295125</v>
      </c>
      <c r="F47" s="25">
        <f>F10+F33+F41</f>
        <v>21884.979383762318</v>
      </c>
      <c r="G47" s="25"/>
      <c r="H47" s="25"/>
      <c r="I47" s="25"/>
      <c r="J47" s="25"/>
      <c r="K47" s="25"/>
      <c r="L47" s="25"/>
      <c r="M47" s="25">
        <f t="shared" ref="M47:O49" si="19">D47</f>
        <v>37565.274904568127</v>
      </c>
      <c r="N47" s="25">
        <f t="shared" si="19"/>
        <v>29172.075989295125</v>
      </c>
      <c r="O47" s="25">
        <f>O10+O33+O41</f>
        <v>21884.979383762318</v>
      </c>
      <c r="P47" s="25">
        <f>P10+P33</f>
        <v>387.41363184825212</v>
      </c>
      <c r="Q47" s="25">
        <f t="shared" ref="Q47" si="20">Q10+Q33</f>
        <v>284.39984088728653</v>
      </c>
      <c r="R47" s="25">
        <f>R10+R33+R41</f>
        <v>193.22251793673246</v>
      </c>
      <c r="S47" s="25">
        <f>S10+S33</f>
        <v>37177.861272719871</v>
      </c>
      <c r="T47" s="25">
        <f t="shared" ref="T47" si="21">T10+T33</f>
        <v>28887.676148407838</v>
      </c>
      <c r="U47" s="25">
        <f>U10+U33+U41</f>
        <v>21691.756865825584</v>
      </c>
    </row>
    <row r="48" spans="1:23" ht="25.5" x14ac:dyDescent="0.25">
      <c r="A48" s="22">
        <v>9</v>
      </c>
      <c r="B48" s="24" t="s">
        <v>81</v>
      </c>
      <c r="C48" s="22" t="s">
        <v>82</v>
      </c>
      <c r="D48" s="25">
        <f t="shared" ref="D48:E48" si="22">D47/D49*1000</f>
        <v>1648.1057739028704</v>
      </c>
      <c r="E48" s="25">
        <f t="shared" si="22"/>
        <v>1419.9332016280637</v>
      </c>
      <c r="F48" s="25">
        <f>F47/F49*1000</f>
        <v>1049.9511923965249</v>
      </c>
      <c r="G48" s="25"/>
      <c r="H48" s="25"/>
      <c r="I48" s="25"/>
      <c r="J48" s="25"/>
      <c r="K48" s="25"/>
      <c r="L48" s="25"/>
      <c r="M48" s="25">
        <f t="shared" si="19"/>
        <v>1648.1057739028704</v>
      </c>
      <c r="N48" s="25">
        <f t="shared" si="19"/>
        <v>1419.9332016280637</v>
      </c>
      <c r="O48" s="25">
        <f>F48</f>
        <v>1049.9511923965249</v>
      </c>
      <c r="P48" s="25">
        <f t="shared" ref="P48:Q48" si="23">P47/P49*1000</f>
        <v>1648.1057739028704</v>
      </c>
      <c r="Q48" s="25">
        <f t="shared" si="23"/>
        <v>1419.9332016280639</v>
      </c>
      <c r="R48" s="25">
        <f>R47/R49*1000</f>
        <v>1049.9511923965249</v>
      </c>
      <c r="S48" s="25">
        <f t="shared" ref="S48:U48" si="24">S47/S49*1000</f>
        <v>1648.1057739028702</v>
      </c>
      <c r="T48" s="25">
        <f t="shared" si="24"/>
        <v>1419.9332016280637</v>
      </c>
      <c r="U48" s="25">
        <f t="shared" si="24"/>
        <v>1049.9511923965249</v>
      </c>
    </row>
    <row r="49" spans="1:21" ht="38.25" x14ac:dyDescent="0.25">
      <c r="A49" s="22">
        <v>10</v>
      </c>
      <c r="B49" s="24" t="s">
        <v>83</v>
      </c>
      <c r="C49" s="22" t="s">
        <v>84</v>
      </c>
      <c r="D49" s="25">
        <f>'[1]додаток 2'!D13</f>
        <v>22793</v>
      </c>
      <c r="E49" s="25">
        <f>'[1]додаток 2'!E13</f>
        <v>20544.681929999999</v>
      </c>
      <c r="F49" s="25">
        <f>'[1]додаток 2'!F13</f>
        <v>20843.806400000001</v>
      </c>
      <c r="G49" s="25"/>
      <c r="H49" s="25"/>
      <c r="I49" s="25"/>
      <c r="J49" s="25"/>
      <c r="K49" s="25"/>
      <c r="L49" s="25"/>
      <c r="M49" s="25">
        <f>D49</f>
        <v>22793</v>
      </c>
      <c r="N49" s="25">
        <f t="shared" si="19"/>
        <v>20544.681929999999</v>
      </c>
      <c r="O49" s="25">
        <f t="shared" si="19"/>
        <v>20843.806400000001</v>
      </c>
      <c r="P49" s="25">
        <f>'[1]додаток 2'!D33</f>
        <v>235.066</v>
      </c>
      <c r="Q49" s="25">
        <f>'[1]додаток 2'!E33</f>
        <v>200.291</v>
      </c>
      <c r="R49" s="25">
        <f>'[1]додаток 2'!F33</f>
        <v>184.03</v>
      </c>
      <c r="S49" s="25">
        <f>M49-P49</f>
        <v>22557.934000000001</v>
      </c>
      <c r="T49" s="25">
        <f t="shared" ref="T49:U49" si="25">N49-Q49</f>
        <v>20344.390929999998</v>
      </c>
      <c r="U49" s="25">
        <f t="shared" si="25"/>
        <v>20659.776400000002</v>
      </c>
    </row>
    <row r="50" spans="1:21" ht="24" hidden="1" outlineLevel="1" x14ac:dyDescent="0.25">
      <c r="A50" s="29">
        <v>11</v>
      </c>
      <c r="B50" s="30" t="s">
        <v>85</v>
      </c>
      <c r="C50" s="29" t="s">
        <v>84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24" hidden="1" outlineLevel="1" x14ac:dyDescent="0.25">
      <c r="A51" s="29">
        <v>12</v>
      </c>
      <c r="B51" s="30" t="s">
        <v>86</v>
      </c>
      <c r="C51" s="29" t="s">
        <v>82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48" hidden="1" outlineLevel="1" x14ac:dyDescent="0.25">
      <c r="A52" s="29">
        <v>13</v>
      </c>
      <c r="B52" s="30" t="s">
        <v>87</v>
      </c>
      <c r="C52" s="29" t="s">
        <v>84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42" hidden="1" customHeight="1" outlineLevel="1" x14ac:dyDescent="0.25">
      <c r="A53" s="29">
        <v>14</v>
      </c>
      <c r="B53" s="30" t="s">
        <v>88</v>
      </c>
      <c r="C53" s="29" t="s">
        <v>82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s="32" customFormat="1" ht="36" customHeight="1" collapsed="1" x14ac:dyDescent="0.2">
      <c r="A54" s="31" t="s">
        <v>89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21" s="32" customFormat="1" ht="17.25" customHeight="1" x14ac:dyDescent="0.2">
      <c r="A55" s="33" t="s">
        <v>90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7" spans="1:21" s="36" customFormat="1" ht="30.75" customHeight="1" x14ac:dyDescent="0.2">
      <c r="A57" s="34" t="s">
        <v>91</v>
      </c>
      <c r="B57" s="34"/>
      <c r="C57" s="35" t="s">
        <v>92</v>
      </c>
      <c r="D57" s="35"/>
      <c r="F57" s="37" t="s">
        <v>93</v>
      </c>
      <c r="G57" s="38"/>
      <c r="H57" s="38"/>
      <c r="I57" s="39"/>
      <c r="J57" s="39"/>
      <c r="K57" s="39"/>
      <c r="L57" s="39"/>
      <c r="M57" s="39"/>
    </row>
    <row r="58" spans="1:21" s="36" customFormat="1" ht="13.5" customHeight="1" x14ac:dyDescent="0.2">
      <c r="A58" s="40"/>
      <c r="B58" s="2"/>
      <c r="D58" s="2"/>
      <c r="E58" s="2"/>
      <c r="G58" s="40"/>
      <c r="H58" s="40"/>
    </row>
    <row r="59" spans="1:21" s="36" customFormat="1" ht="15.75" customHeight="1" x14ac:dyDescent="0.2">
      <c r="A59" s="41" t="s">
        <v>94</v>
      </c>
      <c r="B59" s="41"/>
      <c r="C59" s="41"/>
      <c r="D59" s="2"/>
      <c r="E59" s="2"/>
    </row>
    <row r="60" spans="1:21" s="36" customFormat="1" ht="15.75" customHeight="1" x14ac:dyDescent="0.2">
      <c r="A60" s="41" t="s">
        <v>95</v>
      </c>
      <c r="B60" s="41"/>
      <c r="C60" s="41"/>
      <c r="D60" s="2"/>
      <c r="E60" s="2"/>
    </row>
    <row r="62" spans="1:21" x14ac:dyDescent="0.25">
      <c r="A62" s="42"/>
      <c r="B62" s="30" t="s">
        <v>96</v>
      </c>
      <c r="C62" s="29"/>
      <c r="D62" s="43">
        <f>D48</f>
        <v>1648.1057739028704</v>
      </c>
      <c r="E62" s="43">
        <f t="shared" ref="E62:L62" si="26">E48</f>
        <v>1419.9332016280637</v>
      </c>
      <c r="F62" s="43">
        <f t="shared" si="26"/>
        <v>1049.9511923965249</v>
      </c>
      <c r="G62" s="22">
        <f t="shared" si="26"/>
        <v>0</v>
      </c>
      <c r="H62" s="22">
        <f t="shared" si="26"/>
        <v>0</v>
      </c>
      <c r="I62" s="22">
        <f t="shared" si="26"/>
        <v>0</v>
      </c>
      <c r="J62" s="22">
        <f t="shared" si="26"/>
        <v>0</v>
      </c>
      <c r="K62" s="22">
        <f t="shared" si="26"/>
        <v>0</v>
      </c>
      <c r="L62" s="44">
        <f t="shared" si="26"/>
        <v>0</v>
      </c>
      <c r="M62" s="45"/>
      <c r="N62" s="45"/>
      <c r="O62" s="45"/>
      <c r="P62" s="45"/>
      <c r="Q62" s="45"/>
      <c r="R62" s="45"/>
      <c r="S62" s="45"/>
      <c r="T62" s="45"/>
      <c r="U62" s="45"/>
    </row>
    <row r="63" spans="1:21" x14ac:dyDescent="0.25">
      <c r="A63" s="42"/>
      <c r="B63" s="30" t="s">
        <v>97</v>
      </c>
      <c r="C63" s="29"/>
      <c r="D63" s="43">
        <f>'[1]додаток 4'!D41</f>
        <v>28.73797126843089</v>
      </c>
      <c r="E63" s="43">
        <f>'[1]додаток 4'!E41</f>
        <v>29.227183838252394</v>
      </c>
      <c r="F63" s="43">
        <f>'[1]додаток 4'!F41</f>
        <v>30.64</v>
      </c>
      <c r="G63" s="22"/>
      <c r="H63" s="22"/>
      <c r="I63" s="22"/>
      <c r="J63" s="22"/>
      <c r="K63" s="22"/>
      <c r="L63" s="44"/>
      <c r="M63" s="45"/>
      <c r="N63" s="45"/>
      <c r="O63" s="45"/>
      <c r="P63" s="45"/>
      <c r="Q63" s="45"/>
      <c r="R63" s="45"/>
      <c r="S63" s="45"/>
      <c r="T63" s="45"/>
      <c r="U63" s="45"/>
    </row>
    <row r="64" spans="1:21" x14ac:dyDescent="0.25">
      <c r="A64" s="42"/>
      <c r="B64" s="30" t="s">
        <v>98</v>
      </c>
      <c r="C64" s="29"/>
      <c r="D64" s="43">
        <f>'[1]додаток 5'!D37</f>
        <v>5.1207028473654184</v>
      </c>
      <c r="E64" s="43">
        <f>'[1]додаток 5'!E37</f>
        <v>7.3425600120741326</v>
      </c>
      <c r="F64" s="43">
        <f>'[1]додаток 5'!F37</f>
        <v>7.4022449181834657</v>
      </c>
      <c r="G64" s="22"/>
      <c r="H64" s="22"/>
      <c r="I64" s="22"/>
      <c r="J64" s="22"/>
      <c r="K64" s="22"/>
      <c r="L64" s="44"/>
      <c r="M64" s="45"/>
      <c r="N64" s="45"/>
      <c r="O64" s="45"/>
      <c r="P64" s="45"/>
      <c r="Q64" s="45"/>
      <c r="R64" s="45"/>
      <c r="S64" s="45"/>
      <c r="T64" s="45"/>
      <c r="U64" s="45"/>
    </row>
    <row r="65" spans="1:21" x14ac:dyDescent="0.25">
      <c r="A65" s="42"/>
      <c r="B65" s="30" t="s">
        <v>99</v>
      </c>
      <c r="C65" s="29"/>
      <c r="D65" s="43">
        <f>SUM(D62:D64)</f>
        <v>1681.9644480186666</v>
      </c>
      <c r="E65" s="43">
        <f t="shared" ref="E65:F65" si="27">SUM(E62:E64)</f>
        <v>1456.5029454783901</v>
      </c>
      <c r="F65" s="43">
        <f t="shared" si="27"/>
        <v>1087.9934373147084</v>
      </c>
      <c r="G65" s="22"/>
      <c r="H65" s="22"/>
      <c r="I65" s="22"/>
      <c r="J65" s="22"/>
      <c r="K65" s="22"/>
      <c r="L65" s="44"/>
      <c r="M65" s="45"/>
      <c r="N65" s="45"/>
      <c r="O65" s="45"/>
      <c r="P65" s="45"/>
      <c r="Q65" s="45"/>
      <c r="R65" s="45"/>
      <c r="S65" s="45"/>
      <c r="T65" s="45"/>
      <c r="U65" s="45"/>
    </row>
    <row r="66" spans="1:21" x14ac:dyDescent="0.25">
      <c r="A66" s="42"/>
      <c r="B66" s="30"/>
      <c r="C66" s="29"/>
      <c r="D66" s="22"/>
      <c r="E66" s="46">
        <f>E65/D65-1</f>
        <v>-0.13404653279435685</v>
      </c>
      <c r="F66" s="46">
        <f>F65/E65-1</f>
        <v>-0.25300979260474088</v>
      </c>
      <c r="G66" s="22"/>
      <c r="H66" s="22"/>
      <c r="I66" s="22"/>
      <c r="J66" s="22"/>
      <c r="K66" s="22"/>
      <c r="L66" s="44"/>
      <c r="M66" s="45"/>
      <c r="N66" s="45"/>
      <c r="O66" s="45"/>
      <c r="P66" s="45"/>
      <c r="Q66" s="45"/>
      <c r="R66" s="45"/>
      <c r="S66" s="45"/>
      <c r="T66" s="45"/>
      <c r="U66" s="45"/>
    </row>
  </sheetData>
  <mergeCells count="20">
    <mergeCell ref="A57:B57"/>
    <mergeCell ref="C57:D57"/>
    <mergeCell ref="A59:C59"/>
    <mergeCell ref="A60:C60"/>
    <mergeCell ref="J6:L7"/>
    <mergeCell ref="M6:O7"/>
    <mergeCell ref="P6:U6"/>
    <mergeCell ref="P7:R7"/>
    <mergeCell ref="S7:U7"/>
    <mergeCell ref="A54:O54"/>
    <mergeCell ref="S1:U1"/>
    <mergeCell ref="A2:U2"/>
    <mergeCell ref="A3:U3"/>
    <mergeCell ref="A4:U4"/>
    <mergeCell ref="A5:U5"/>
    <mergeCell ref="A6:A8"/>
    <mergeCell ref="B6:B8"/>
    <mergeCell ref="C6:C8"/>
    <mergeCell ref="D6:F7"/>
    <mergeCell ref="G6:I7"/>
  </mergeCells>
  <pageMargins left="0.23622047244094491" right="0.19685039370078741" top="0.31496062992125984" bottom="0.27559055118110237" header="0.31496062992125984" footer="0.31496062992125984"/>
  <pageSetup paperSize="9" scale="78" fitToHeight="0" orientation="landscape" r:id="rId1"/>
  <rowBreaks count="1" manualBreakCount="1">
    <brk id="34" max="20" man="1"/>
  </rowBreaks>
  <colBreaks count="1" manualBreakCount="1">
    <brk id="2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zoomScaleNormal="100" zoomScaleSheetLayoutView="90" workbookViewId="0">
      <pane ySplit="10" topLeftCell="A17" activePane="bottomLeft" state="frozen"/>
      <selection activeCell="L23" sqref="L23"/>
      <selection pane="bottomLeft" activeCell="L23" sqref="L23"/>
    </sheetView>
  </sheetViews>
  <sheetFormatPr defaultRowHeight="15" x14ac:dyDescent="0.25"/>
  <cols>
    <col min="1" max="1" width="16.5703125" customWidth="1"/>
    <col min="2" max="2" width="38.5703125" customWidth="1"/>
    <col min="4" max="4" width="12.5703125" customWidth="1"/>
    <col min="5" max="5" width="11.28515625" customWidth="1"/>
    <col min="6" max="6" width="12.140625" style="1" customWidth="1"/>
    <col min="7" max="7" width="10.5703125" customWidth="1"/>
    <col min="8" max="8" width="10.7109375" customWidth="1"/>
    <col min="9" max="9" width="11.7109375" customWidth="1"/>
    <col min="10" max="10" width="10.5703125" customWidth="1"/>
    <col min="11" max="11" width="12.7109375" customWidth="1"/>
    <col min="12" max="12" width="12.85546875" customWidth="1"/>
    <col min="13" max="13" width="7.28515625" customWidth="1"/>
  </cols>
  <sheetData>
    <row r="1" spans="1:16" ht="15.75" customHeight="1" x14ac:dyDescent="0.25">
      <c r="K1" s="47" t="s">
        <v>100</v>
      </c>
      <c r="L1" s="47"/>
      <c r="N1" s="48">
        <f>'[1]додаток 2'!D33/'[1]додаток 2'!D11</f>
        <v>1.0313078576756021E-2</v>
      </c>
      <c r="O1" s="48">
        <f>'[1]додаток 2'!E33/'[1]додаток 2'!E11</f>
        <v>9.7490436056607288E-3</v>
      </c>
      <c r="P1" s="48">
        <f>'[1]додаток 2'!F33/'[1]додаток 2'!F11</f>
        <v>8.8290015973282107E-3</v>
      </c>
    </row>
    <row r="2" spans="1:16" s="50" customFormat="1" ht="17.25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6" s="50" customFormat="1" ht="17.25" x14ac:dyDescent="0.25">
      <c r="A3" s="49" t="s">
        <v>101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6" s="50" customFormat="1" ht="17.25" x14ac:dyDescent="0.2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x14ac:dyDescent="0.25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6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6" x14ac:dyDescent="0.25">
      <c r="A7" s="53" t="s">
        <v>5</v>
      </c>
      <c r="B7" s="53" t="s">
        <v>6</v>
      </c>
      <c r="C7" s="53" t="s">
        <v>7</v>
      </c>
      <c r="D7" s="54" t="s">
        <v>102</v>
      </c>
      <c r="E7" s="55"/>
      <c r="F7" s="56"/>
      <c r="G7" s="14" t="s">
        <v>12</v>
      </c>
      <c r="H7" s="15"/>
      <c r="I7" s="15"/>
      <c r="J7" s="15"/>
      <c r="K7" s="15"/>
      <c r="L7" s="16"/>
    </row>
    <row r="8" spans="1:16" s="61" customFormat="1" ht="27" customHeight="1" x14ac:dyDescent="0.2">
      <c r="A8" s="57"/>
      <c r="B8" s="57"/>
      <c r="C8" s="57"/>
      <c r="D8" s="58"/>
      <c r="E8" s="59"/>
      <c r="F8" s="60"/>
      <c r="G8" s="14" t="s">
        <v>13</v>
      </c>
      <c r="H8" s="15"/>
      <c r="I8" s="16"/>
      <c r="J8" s="14" t="s">
        <v>14</v>
      </c>
      <c r="K8" s="15"/>
      <c r="L8" s="16"/>
    </row>
    <row r="9" spans="1:16" s="61" customFormat="1" ht="51.75" customHeight="1" x14ac:dyDescent="0.2">
      <c r="A9" s="62"/>
      <c r="B9" s="62"/>
      <c r="C9" s="62"/>
      <c r="D9" s="63" t="s">
        <v>15</v>
      </c>
      <c r="E9" s="64" t="s">
        <v>16</v>
      </c>
      <c r="F9" s="23" t="s">
        <v>17</v>
      </c>
      <c r="G9" s="63" t="s">
        <v>15</v>
      </c>
      <c r="H9" s="64" t="s">
        <v>16</v>
      </c>
      <c r="I9" s="22" t="s">
        <v>17</v>
      </c>
      <c r="J9" s="23" t="s">
        <v>15</v>
      </c>
      <c r="K9" s="23" t="s">
        <v>16</v>
      </c>
      <c r="L9" s="22" t="s">
        <v>17</v>
      </c>
    </row>
    <row r="10" spans="1:16" s="66" customFormat="1" ht="15" customHeight="1" x14ac:dyDescent="0.2">
      <c r="A10" s="64">
        <v>1</v>
      </c>
      <c r="B10" s="64">
        <v>2</v>
      </c>
      <c r="C10" s="64">
        <v>3</v>
      </c>
      <c r="D10" s="65">
        <v>5</v>
      </c>
      <c r="E10" s="65">
        <v>6</v>
      </c>
      <c r="F10" s="22">
        <v>7</v>
      </c>
      <c r="G10" s="22">
        <v>8</v>
      </c>
      <c r="H10" s="22">
        <v>9</v>
      </c>
      <c r="I10" s="22">
        <v>10</v>
      </c>
      <c r="J10" s="22">
        <v>11</v>
      </c>
      <c r="K10" s="22">
        <v>12</v>
      </c>
      <c r="L10" s="22">
        <v>13</v>
      </c>
    </row>
    <row r="11" spans="1:16" s="66" customFormat="1" ht="12.75" x14ac:dyDescent="0.2">
      <c r="A11" s="65">
        <v>1</v>
      </c>
      <c r="B11" s="67" t="s">
        <v>19</v>
      </c>
      <c r="C11" s="65" t="s">
        <v>20</v>
      </c>
      <c r="D11" s="68">
        <f t="shared" ref="D11:L11" si="0">D12+D17+D18+D22</f>
        <v>645.08911590390176</v>
      </c>
      <c r="E11" s="68">
        <f t="shared" si="0"/>
        <v>587.90839821587542</v>
      </c>
      <c r="F11" s="68">
        <f t="shared" si="0"/>
        <v>611.33201439897175</v>
      </c>
      <c r="G11" s="68">
        <f t="shared" si="0"/>
        <v>6.6528547413270118</v>
      </c>
      <c r="H11" s="68">
        <f t="shared" si="0"/>
        <v>5.7315446103407215</v>
      </c>
      <c r="I11" s="68">
        <f t="shared" si="0"/>
        <v>5.3974513316263941</v>
      </c>
      <c r="J11" s="68">
        <f t="shared" si="0"/>
        <v>638.43626116257474</v>
      </c>
      <c r="K11" s="68">
        <f t="shared" si="0"/>
        <v>582.1768536055348</v>
      </c>
      <c r="L11" s="68">
        <f t="shared" si="0"/>
        <v>605.93456306734538</v>
      </c>
    </row>
    <row r="12" spans="1:16" s="66" customFormat="1" ht="12.75" x14ac:dyDescent="0.2">
      <c r="A12" s="69" t="s">
        <v>21</v>
      </c>
      <c r="B12" s="67" t="s">
        <v>22</v>
      </c>
      <c r="C12" s="65" t="s">
        <v>20</v>
      </c>
      <c r="D12" s="68">
        <f>D13+D16</f>
        <v>382.09367283945966</v>
      </c>
      <c r="E12" s="68">
        <f>E13+E16</f>
        <v>317.40446383258427</v>
      </c>
      <c r="F12" s="68">
        <f>F13+F16</f>
        <v>314.03834557077334</v>
      </c>
      <c r="G12" s="25">
        <f>$N$1*D12</f>
        <v>3.9405620716746554</v>
      </c>
      <c r="H12" s="25">
        <f>$O$1*E12</f>
        <v>3.0943899585352277</v>
      </c>
      <c r="I12" s="25">
        <f>$P$1*F12</f>
        <v>2.7726450546666666</v>
      </c>
      <c r="J12" s="68">
        <f>D12-G12</f>
        <v>378.15311076778499</v>
      </c>
      <c r="K12" s="68">
        <f t="shared" ref="K12:L27" si="1">E12-H12</f>
        <v>314.31007387404907</v>
      </c>
      <c r="L12" s="68">
        <f t="shared" si="1"/>
        <v>311.26570051610668</v>
      </c>
    </row>
    <row r="13" spans="1:16" s="66" customFormat="1" ht="12.75" x14ac:dyDescent="0.2">
      <c r="A13" s="69" t="s">
        <v>23</v>
      </c>
      <c r="B13" s="67" t="s">
        <v>26</v>
      </c>
      <c r="C13" s="65" t="s">
        <v>20</v>
      </c>
      <c r="D13" s="70">
        <f>'[10]калькуляция '!$B$9/1000</f>
        <v>382.09367283945966</v>
      </c>
      <c r="E13" s="70">
        <f>'[10]калькуляция '!$D$9/1000</f>
        <v>317.40446383258427</v>
      </c>
      <c r="F13" s="70">
        <f>'[10]калькуляция '!$G$9/1000</f>
        <v>314.03834557077334</v>
      </c>
      <c r="G13" s="25">
        <f t="shared" ref="G13:G28" si="2">$N$1*D13</f>
        <v>3.9405620716746554</v>
      </c>
      <c r="H13" s="25">
        <f t="shared" ref="H13:H28" si="3">$O$1*E13</f>
        <v>3.0943899585352277</v>
      </c>
      <c r="I13" s="25">
        <f t="shared" ref="I13:I28" si="4">$P$1*F13</f>
        <v>2.7726450546666666</v>
      </c>
      <c r="J13" s="68">
        <f t="shared" ref="J13:L28" si="5">D13-G13</f>
        <v>378.15311076778499</v>
      </c>
      <c r="K13" s="68">
        <f t="shared" si="1"/>
        <v>314.31007387404907</v>
      </c>
      <c r="L13" s="68">
        <f t="shared" si="1"/>
        <v>311.26570051610668</v>
      </c>
    </row>
    <row r="14" spans="1:16" s="66" customFormat="1" ht="25.5" x14ac:dyDescent="0.2">
      <c r="A14" s="69" t="s">
        <v>25</v>
      </c>
      <c r="B14" s="67" t="s">
        <v>103</v>
      </c>
      <c r="C14" s="71" t="s">
        <v>20</v>
      </c>
      <c r="D14" s="72">
        <v>0</v>
      </c>
      <c r="E14" s="72">
        <v>0</v>
      </c>
      <c r="F14" s="72">
        <v>0</v>
      </c>
      <c r="G14" s="72">
        <f t="shared" si="2"/>
        <v>0</v>
      </c>
      <c r="H14" s="72">
        <f t="shared" si="3"/>
        <v>0</v>
      </c>
      <c r="I14" s="72">
        <f t="shared" si="4"/>
        <v>0</v>
      </c>
      <c r="J14" s="72">
        <f t="shared" si="5"/>
        <v>0</v>
      </c>
      <c r="K14" s="72">
        <f t="shared" si="1"/>
        <v>0</v>
      </c>
      <c r="L14" s="72">
        <f t="shared" si="1"/>
        <v>0</v>
      </c>
    </row>
    <row r="15" spans="1:16" s="66" customFormat="1" ht="25.5" x14ac:dyDescent="0.2">
      <c r="A15" s="69" t="s">
        <v>27</v>
      </c>
      <c r="B15" s="67" t="s">
        <v>28</v>
      </c>
      <c r="C15" s="65" t="s">
        <v>20</v>
      </c>
      <c r="D15" s="72">
        <v>0</v>
      </c>
      <c r="E15" s="72">
        <v>0</v>
      </c>
      <c r="F15" s="72">
        <v>0</v>
      </c>
      <c r="G15" s="72">
        <f t="shared" si="2"/>
        <v>0</v>
      </c>
      <c r="H15" s="72">
        <f t="shared" si="3"/>
        <v>0</v>
      </c>
      <c r="I15" s="72">
        <f t="shared" si="4"/>
        <v>0</v>
      </c>
      <c r="J15" s="72">
        <f t="shared" si="5"/>
        <v>0</v>
      </c>
      <c r="K15" s="72">
        <f t="shared" si="1"/>
        <v>0</v>
      </c>
      <c r="L15" s="72">
        <f t="shared" si="1"/>
        <v>0</v>
      </c>
    </row>
    <row r="16" spans="1:16" s="66" customFormat="1" ht="25.5" x14ac:dyDescent="0.2">
      <c r="A16" s="69" t="s">
        <v>29</v>
      </c>
      <c r="B16" s="67" t="s">
        <v>30</v>
      </c>
      <c r="C16" s="65" t="s">
        <v>20</v>
      </c>
      <c r="D16" s="72">
        <v>0</v>
      </c>
      <c r="E16" s="72">
        <v>0</v>
      </c>
      <c r="F16" s="72">
        <v>0</v>
      </c>
      <c r="G16" s="72">
        <f t="shared" si="2"/>
        <v>0</v>
      </c>
      <c r="H16" s="72">
        <f t="shared" si="3"/>
        <v>0</v>
      </c>
      <c r="I16" s="72">
        <f t="shared" si="4"/>
        <v>0</v>
      </c>
      <c r="J16" s="72">
        <f t="shared" si="5"/>
        <v>0</v>
      </c>
      <c r="K16" s="72">
        <f t="shared" si="1"/>
        <v>0</v>
      </c>
      <c r="L16" s="72">
        <f t="shared" si="1"/>
        <v>0</v>
      </c>
    </row>
    <row r="17" spans="1:12" s="66" customFormat="1" ht="12.75" x14ac:dyDescent="0.2">
      <c r="A17" s="69" t="s">
        <v>42</v>
      </c>
      <c r="B17" s="67" t="s">
        <v>43</v>
      </c>
      <c r="C17" s="65" t="s">
        <v>20</v>
      </c>
      <c r="D17" s="25">
        <f>'[10]калькуляция '!$B$19/1000</f>
        <v>65.024465188981523</v>
      </c>
      <c r="E17" s="25">
        <f>'[10]калькуляция '!$D$19/1000</f>
        <v>68.003352394285216</v>
      </c>
      <c r="F17" s="25">
        <f>'[10]калькуляция '!$G$19/1000</f>
        <v>76.010960981717417</v>
      </c>
      <c r="G17" s="25">
        <f t="shared" si="2"/>
        <v>0.67060241890550298</v>
      </c>
      <c r="H17" s="25">
        <f t="shared" si="3"/>
        <v>0.66296764782299944</v>
      </c>
      <c r="I17" s="25">
        <f t="shared" si="4"/>
        <v>0.67110089592203537</v>
      </c>
      <c r="J17" s="68">
        <f>D17-G17</f>
        <v>64.35386277007602</v>
      </c>
      <c r="K17" s="68">
        <f t="shared" si="1"/>
        <v>67.34038474646222</v>
      </c>
      <c r="L17" s="68">
        <f t="shared" si="1"/>
        <v>75.33986008579538</v>
      </c>
    </row>
    <row r="18" spans="1:12" s="66" customFormat="1" ht="12.75" x14ac:dyDescent="0.2">
      <c r="A18" s="69" t="s">
        <v>44</v>
      </c>
      <c r="B18" s="67" t="s">
        <v>45</v>
      </c>
      <c r="C18" s="65" t="s">
        <v>20</v>
      </c>
      <c r="D18" s="25">
        <f t="shared" ref="D18:L18" si="6">D19+D20+D21</f>
        <v>12.80286904505105</v>
      </c>
      <c r="E18" s="25">
        <f t="shared" si="6"/>
        <v>13.631952020958416</v>
      </c>
      <c r="F18" s="25">
        <f t="shared" si="6"/>
        <v>16.722411415977835</v>
      </c>
      <c r="G18" s="25">
        <f t="shared" si="6"/>
        <v>0.1320369944695288</v>
      </c>
      <c r="H18" s="25">
        <f t="shared" si="6"/>
        <v>0.13289849468259848</v>
      </c>
      <c r="I18" s="25">
        <f t="shared" si="6"/>
        <v>0.14764219710284782</v>
      </c>
      <c r="J18" s="25">
        <f t="shared" si="6"/>
        <v>12.670832050581522</v>
      </c>
      <c r="K18" s="25">
        <f t="shared" si="6"/>
        <v>13.499053526275818</v>
      </c>
      <c r="L18" s="25">
        <f t="shared" si="6"/>
        <v>16.574769218874987</v>
      </c>
    </row>
    <row r="19" spans="1:12" s="66" customFormat="1" ht="12.75" x14ac:dyDescent="0.2">
      <c r="A19" s="69" t="s">
        <v>46</v>
      </c>
      <c r="B19" s="67" t="s">
        <v>47</v>
      </c>
      <c r="C19" s="65" t="s">
        <v>20</v>
      </c>
      <c r="D19" s="73">
        <f>'[10]калькуляция '!$B$24/1000</f>
        <v>12.80286904505105</v>
      </c>
      <c r="E19" s="73">
        <f>'[10]калькуляция '!$D$24/1000</f>
        <v>13.631952020958416</v>
      </c>
      <c r="F19" s="73">
        <f>'[10]калькуляция '!$G$24/1000</f>
        <v>16.722411415977835</v>
      </c>
      <c r="G19" s="25">
        <f t="shared" si="2"/>
        <v>0.1320369944695288</v>
      </c>
      <c r="H19" s="25">
        <f t="shared" si="3"/>
        <v>0.13289849468259848</v>
      </c>
      <c r="I19" s="25">
        <f t="shared" si="4"/>
        <v>0.14764219710284782</v>
      </c>
      <c r="J19" s="68">
        <f t="shared" si="5"/>
        <v>12.670832050581522</v>
      </c>
      <c r="K19" s="68">
        <f t="shared" si="1"/>
        <v>13.499053526275818</v>
      </c>
      <c r="L19" s="68">
        <f t="shared" si="1"/>
        <v>16.574769218874987</v>
      </c>
    </row>
    <row r="20" spans="1:12" s="66" customFormat="1" ht="12.75" x14ac:dyDescent="0.2">
      <c r="A20" s="69" t="s">
        <v>48</v>
      </c>
      <c r="B20" s="67" t="s">
        <v>49</v>
      </c>
      <c r="C20" s="65" t="s">
        <v>20</v>
      </c>
      <c r="D20" s="72">
        <v>0</v>
      </c>
      <c r="E20" s="72">
        <v>0</v>
      </c>
      <c r="F20" s="72">
        <v>0</v>
      </c>
      <c r="G20" s="72">
        <f t="shared" si="2"/>
        <v>0</v>
      </c>
      <c r="H20" s="72">
        <f t="shared" si="3"/>
        <v>0</v>
      </c>
      <c r="I20" s="72">
        <f t="shared" si="4"/>
        <v>0</v>
      </c>
      <c r="J20" s="72">
        <f t="shared" si="5"/>
        <v>0</v>
      </c>
      <c r="K20" s="72">
        <f t="shared" si="1"/>
        <v>0</v>
      </c>
      <c r="L20" s="72">
        <f t="shared" si="1"/>
        <v>0</v>
      </c>
    </row>
    <row r="21" spans="1:12" s="66" customFormat="1" ht="12.75" x14ac:dyDescent="0.2">
      <c r="A21" s="69" t="s">
        <v>50</v>
      </c>
      <c r="B21" s="67" t="s">
        <v>51</v>
      </c>
      <c r="C21" s="65" t="s">
        <v>20</v>
      </c>
      <c r="D21" s="72">
        <v>0</v>
      </c>
      <c r="E21" s="72">
        <v>0</v>
      </c>
      <c r="F21" s="72">
        <v>0</v>
      </c>
      <c r="G21" s="72">
        <f t="shared" si="2"/>
        <v>0</v>
      </c>
      <c r="H21" s="72">
        <f t="shared" si="3"/>
        <v>0</v>
      </c>
      <c r="I21" s="72">
        <f t="shared" si="4"/>
        <v>0</v>
      </c>
      <c r="J21" s="72">
        <f t="shared" si="5"/>
        <v>0</v>
      </c>
      <c r="K21" s="72">
        <f t="shared" si="1"/>
        <v>0</v>
      </c>
      <c r="L21" s="72">
        <f t="shared" si="1"/>
        <v>0</v>
      </c>
    </row>
    <row r="22" spans="1:12" s="66" customFormat="1" ht="12.75" x14ac:dyDescent="0.2">
      <c r="A22" s="69" t="s">
        <v>52</v>
      </c>
      <c r="B22" s="67" t="s">
        <v>53</v>
      </c>
      <c r="C22" s="65" t="s">
        <v>20</v>
      </c>
      <c r="D22" s="25">
        <f t="shared" ref="D22:H22" si="7">D23+D24+D25</f>
        <v>185.16810883040955</v>
      </c>
      <c r="E22" s="25">
        <f t="shared" si="7"/>
        <v>188.86862996804757</v>
      </c>
      <c r="F22" s="25">
        <f t="shared" si="7"/>
        <v>204.5602964305032</v>
      </c>
      <c r="G22" s="25">
        <f t="shared" si="7"/>
        <v>1.9096532562773241</v>
      </c>
      <c r="H22" s="25">
        <f t="shared" si="7"/>
        <v>1.8412885092998965</v>
      </c>
      <c r="I22" s="25">
        <f>I23+I24+I25</f>
        <v>1.8060631839348451</v>
      </c>
      <c r="J22" s="68">
        <f t="shared" si="5"/>
        <v>183.25845557413223</v>
      </c>
      <c r="K22" s="68">
        <f>E22-H22</f>
        <v>187.02734145874769</v>
      </c>
      <c r="L22" s="68">
        <f t="shared" si="1"/>
        <v>202.75423324656836</v>
      </c>
    </row>
    <row r="23" spans="1:12" s="66" customFormat="1" ht="12.75" x14ac:dyDescent="0.2">
      <c r="A23" s="69" t="s">
        <v>54</v>
      </c>
      <c r="B23" s="67" t="s">
        <v>55</v>
      </c>
      <c r="C23" s="65" t="s">
        <v>20</v>
      </c>
      <c r="D23" s="25">
        <f>('[10]калькуляция '!$B$30+'[10]калькуляция '!$B$31+'[10]калькуляция '!$B$32)/1000</f>
        <v>45.812539884665988</v>
      </c>
      <c r="E23" s="25">
        <f>('[10]калькуляция '!$D$30+'[10]калькуляция '!$D$31+'[10]калькуляция '!$D$32)/1000</f>
        <v>40.227660111375258</v>
      </c>
      <c r="F23" s="25">
        <f>('[10]калькуляция '!$G$30+'[10]калькуляция '!$G$31+'[10]калькуляция '!$G$32)/1000</f>
        <v>52.115954280527703</v>
      </c>
      <c r="G23" s="25">
        <f t="shared" si="2"/>
        <v>0.47246832363132957</v>
      </c>
      <c r="H23" s="25">
        <f t="shared" si="3"/>
        <v>0.39218121257949612</v>
      </c>
      <c r="I23" s="25">
        <f>$P$1*F23</f>
        <v>0.46013184358906306</v>
      </c>
      <c r="J23" s="68">
        <f t="shared" si="5"/>
        <v>45.340071561034655</v>
      </c>
      <c r="K23" s="68">
        <f t="shared" si="1"/>
        <v>39.835478898795763</v>
      </c>
      <c r="L23" s="68">
        <f t="shared" si="1"/>
        <v>51.655822436938642</v>
      </c>
    </row>
    <row r="24" spans="1:12" s="66" customFormat="1" ht="12.75" x14ac:dyDescent="0.2">
      <c r="A24" s="69" t="s">
        <v>56</v>
      </c>
      <c r="B24" s="67" t="s">
        <v>47</v>
      </c>
      <c r="C24" s="65" t="s">
        <v>20</v>
      </c>
      <c r="D24" s="25">
        <f>'[10]калькуляция '!$B$33/1000</f>
        <v>9.2999455965871967</v>
      </c>
      <c r="E24" s="25">
        <f>'[10]калькуляция '!$D$33/1000</f>
        <v>7.5024586107714848</v>
      </c>
      <c r="F24" s="25">
        <f>'[10]калькуляция '!$G$33/1000</f>
        <v>11.465509941716094</v>
      </c>
      <c r="G24" s="25">
        <f t="shared" si="2"/>
        <v>9.5911069697159915E-2</v>
      </c>
      <c r="H24" s="25">
        <f t="shared" si="3"/>
        <v>7.3141796146076021E-2</v>
      </c>
      <c r="I24" s="25">
        <f t="shared" si="4"/>
        <v>0.10122900558959387</v>
      </c>
      <c r="J24" s="68">
        <f t="shared" si="5"/>
        <v>9.2040345268900374</v>
      </c>
      <c r="K24" s="68">
        <f t="shared" si="1"/>
        <v>7.4293168146254089</v>
      </c>
      <c r="L24" s="68">
        <f t="shared" si="1"/>
        <v>11.3642809361265</v>
      </c>
    </row>
    <row r="25" spans="1:12" s="66" customFormat="1" ht="12.75" x14ac:dyDescent="0.2">
      <c r="A25" s="69" t="s">
        <v>58</v>
      </c>
      <c r="B25" s="67" t="s">
        <v>59</v>
      </c>
      <c r="C25" s="65" t="s">
        <v>20</v>
      </c>
      <c r="D25" s="25">
        <f>'[10]калькуляция '!$B$28/1000-D23-D24</f>
        <v>130.05562334915635</v>
      </c>
      <c r="E25" s="25">
        <f>'[10]калькуляция '!$D$28/1000-E23-E24</f>
        <v>141.13851124590082</v>
      </c>
      <c r="F25" s="25">
        <f>'[10]калькуляция '!$G$28/1000-F23-F24</f>
        <v>140.9788322082594</v>
      </c>
      <c r="G25" s="25">
        <f t="shared" si="2"/>
        <v>1.3412738629488345</v>
      </c>
      <c r="H25" s="25">
        <f t="shared" si="3"/>
        <v>1.3759655005743243</v>
      </c>
      <c r="I25" s="25">
        <f t="shared" si="4"/>
        <v>1.2447023347561881</v>
      </c>
      <c r="J25" s="68">
        <f t="shared" si="5"/>
        <v>128.71434948620751</v>
      </c>
      <c r="K25" s="68">
        <f t="shared" si="1"/>
        <v>139.76254574532649</v>
      </c>
      <c r="L25" s="68">
        <f t="shared" si="1"/>
        <v>139.73412987350321</v>
      </c>
    </row>
    <row r="26" spans="1:12" s="66" customFormat="1" ht="12.75" x14ac:dyDescent="0.2">
      <c r="A26" s="65">
        <v>2</v>
      </c>
      <c r="B26" s="67" t="s">
        <v>60</v>
      </c>
      <c r="C26" s="65" t="s">
        <v>20</v>
      </c>
      <c r="D26" s="25">
        <f>'[10]калькуляция '!$B$65/1000</f>
        <v>9.9354632174435213</v>
      </c>
      <c r="E26" s="25">
        <f>'[10]калькуляция '!$D$65/1000</f>
        <v>12.554797450656615</v>
      </c>
      <c r="F26" s="25">
        <f>'[10]калькуляция '!$G$65/1000</f>
        <v>14.862722170420433</v>
      </c>
      <c r="G26" s="25">
        <f t="shared" si="2"/>
        <v>0.10246521285796423</v>
      </c>
      <c r="H26" s="25">
        <f t="shared" si="3"/>
        <v>0.1223972678066895</v>
      </c>
      <c r="I26" s="25">
        <f t="shared" si="4"/>
        <v>0.13122299778328742</v>
      </c>
      <c r="J26" s="68">
        <f t="shared" si="5"/>
        <v>9.8329980045855567</v>
      </c>
      <c r="K26" s="68">
        <f t="shared" si="1"/>
        <v>12.432400182849925</v>
      </c>
      <c r="L26" s="68">
        <f t="shared" si="1"/>
        <v>14.731499172637145</v>
      </c>
    </row>
    <row r="27" spans="1:12" s="66" customFormat="1" ht="12.75" x14ac:dyDescent="0.2">
      <c r="A27" s="69" t="s">
        <v>61</v>
      </c>
      <c r="B27" s="67" t="s">
        <v>55</v>
      </c>
      <c r="C27" s="65" t="s">
        <v>20</v>
      </c>
      <c r="D27" s="25">
        <f>'[3]админ 2018'!$G$6/1000</f>
        <v>6.2076063061474525</v>
      </c>
      <c r="E27" s="25">
        <f>'[3]админ 2019'!$F$6/1000</f>
        <v>7.1136084292245201</v>
      </c>
      <c r="F27" s="25">
        <f>'[3]админ 2020'!$F$6/1000</f>
        <v>8.4212879307296777</v>
      </c>
      <c r="G27" s="25">
        <f t="shared" si="2"/>
        <v>6.4019531608864866E-2</v>
      </c>
      <c r="H27" s="25">
        <f t="shared" si="3"/>
        <v>6.9350878770105567E-2</v>
      </c>
      <c r="I27" s="25">
        <f t="shared" si="4"/>
        <v>7.4351564591973104E-2</v>
      </c>
      <c r="J27" s="68">
        <f t="shared" si="5"/>
        <v>6.1435867745385879</v>
      </c>
      <c r="K27" s="68">
        <f t="shared" si="1"/>
        <v>7.0442575504544145</v>
      </c>
      <c r="L27" s="68">
        <f t="shared" si="1"/>
        <v>8.3469363661377045</v>
      </c>
    </row>
    <row r="28" spans="1:12" s="66" customFormat="1" ht="12.75" x14ac:dyDescent="0.2">
      <c r="A28" s="69" t="s">
        <v>62</v>
      </c>
      <c r="B28" s="67" t="s">
        <v>47</v>
      </c>
      <c r="C28" s="65" t="s">
        <v>20</v>
      </c>
      <c r="D28" s="25">
        <f>'[3]админ 2018'!$G$12/1000</f>
        <v>1.0213711706587176</v>
      </c>
      <c r="E28" s="25">
        <f>'[3]админ 2019'!$F$12/1000</f>
        <v>1.0857214587879029</v>
      </c>
      <c r="F28" s="25">
        <f>'[3]админ 2020'!$F$12/1000</f>
        <v>1.2853073244040669</v>
      </c>
      <c r="G28" s="25">
        <f t="shared" si="2"/>
        <v>1.0533481139036639E-2</v>
      </c>
      <c r="H28" s="25">
        <f t="shared" si="3"/>
        <v>1.0584745845324844E-2</v>
      </c>
      <c r="I28" s="25">
        <f t="shared" si="4"/>
        <v>1.1347980420221155E-2</v>
      </c>
      <c r="J28" s="68">
        <f t="shared" si="5"/>
        <v>1.0108376895196809</v>
      </c>
      <c r="K28" s="68">
        <f t="shared" si="5"/>
        <v>1.0751367129425782</v>
      </c>
      <c r="L28" s="68">
        <f t="shared" si="5"/>
        <v>1.2739593439838457</v>
      </c>
    </row>
    <row r="29" spans="1:12" s="66" customFormat="1" ht="12.75" x14ac:dyDescent="0.2">
      <c r="A29" s="69" t="s">
        <v>63</v>
      </c>
      <c r="B29" s="67" t="s">
        <v>59</v>
      </c>
      <c r="C29" s="65" t="s">
        <v>20</v>
      </c>
      <c r="D29" s="68">
        <f t="shared" ref="D29:I29" si="8">D26-D27-D28</f>
        <v>2.7064857406373513</v>
      </c>
      <c r="E29" s="68">
        <f t="shared" si="8"/>
        <v>4.3554675626441917</v>
      </c>
      <c r="F29" s="68">
        <f t="shared" si="8"/>
        <v>5.1561269152866887</v>
      </c>
      <c r="G29" s="68">
        <f t="shared" si="8"/>
        <v>2.7912200110062721E-2</v>
      </c>
      <c r="H29" s="68">
        <f t="shared" si="8"/>
        <v>4.2461643191259085E-2</v>
      </c>
      <c r="I29" s="68">
        <f t="shared" si="8"/>
        <v>4.5523452771093154E-2</v>
      </c>
      <c r="J29" s="68">
        <f>D29-G29</f>
        <v>2.6785735405272884</v>
      </c>
      <c r="K29" s="68">
        <f>E29-H29</f>
        <v>4.3130059194529329</v>
      </c>
      <c r="L29" s="68">
        <f>F29-I29</f>
        <v>5.1106034625155958</v>
      </c>
    </row>
    <row r="30" spans="1:12" s="66" customFormat="1" ht="12.75" x14ac:dyDescent="0.2">
      <c r="A30" s="65">
        <v>3</v>
      </c>
      <c r="B30" s="67" t="s">
        <v>104</v>
      </c>
      <c r="C30" s="65" t="s">
        <v>20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</row>
    <row r="31" spans="1:12" s="66" customFormat="1" ht="12.75" x14ac:dyDescent="0.2">
      <c r="A31" s="65">
        <v>4</v>
      </c>
      <c r="B31" s="67" t="s">
        <v>65</v>
      </c>
      <c r="C31" s="65" t="s">
        <v>20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</row>
    <row r="32" spans="1:12" s="66" customFormat="1" ht="12.75" x14ac:dyDescent="0.2">
      <c r="A32" s="65">
        <v>5</v>
      </c>
      <c r="B32" s="67" t="s">
        <v>105</v>
      </c>
      <c r="C32" s="65" t="s">
        <v>20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</row>
    <row r="33" spans="1:12" s="66" customFormat="1" ht="12.75" x14ac:dyDescent="0.2">
      <c r="A33" s="65">
        <v>6</v>
      </c>
      <c r="B33" s="67" t="s">
        <v>67</v>
      </c>
      <c r="C33" s="65" t="s">
        <v>20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</row>
    <row r="34" spans="1:12" s="66" customFormat="1" ht="25.5" x14ac:dyDescent="0.2">
      <c r="A34" s="65">
        <v>7</v>
      </c>
      <c r="B34" s="67" t="s">
        <v>106</v>
      </c>
      <c r="C34" s="65" t="s">
        <v>20</v>
      </c>
      <c r="D34" s="72">
        <v>0</v>
      </c>
      <c r="E34" s="72">
        <v>0</v>
      </c>
      <c r="F34" s="25">
        <f>(F11+F26)*0.02</f>
        <v>12.523894731387843</v>
      </c>
      <c r="G34" s="72">
        <v>0</v>
      </c>
      <c r="H34" s="72">
        <v>0</v>
      </c>
      <c r="I34" s="25">
        <f>$P$1*F34</f>
        <v>0.11057348658819363</v>
      </c>
      <c r="J34" s="72">
        <v>0</v>
      </c>
      <c r="K34" s="72">
        <v>0</v>
      </c>
      <c r="L34" s="68">
        <f t="shared" ref="L34" si="9">F34-I34</f>
        <v>12.413321244799649</v>
      </c>
    </row>
    <row r="35" spans="1:12" s="66" customFormat="1" ht="12.75" x14ac:dyDescent="0.2">
      <c r="A35" s="69" t="s">
        <v>69</v>
      </c>
      <c r="B35" s="67" t="s">
        <v>70</v>
      </c>
      <c r="C35" s="65" t="s">
        <v>20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</row>
    <row r="36" spans="1:12" s="66" customFormat="1" ht="12.75" x14ac:dyDescent="0.2">
      <c r="A36" s="69" t="s">
        <v>72</v>
      </c>
      <c r="B36" s="67" t="s">
        <v>73</v>
      </c>
      <c r="C36" s="65" t="s">
        <v>20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</row>
    <row r="37" spans="1:12" s="66" customFormat="1" ht="12.75" x14ac:dyDescent="0.2">
      <c r="A37" s="69" t="s">
        <v>74</v>
      </c>
      <c r="B37" s="67" t="s">
        <v>75</v>
      </c>
      <c r="C37" s="65" t="s">
        <v>20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</row>
    <row r="38" spans="1:12" s="66" customFormat="1" ht="25.5" x14ac:dyDescent="0.2">
      <c r="A38" s="69" t="s">
        <v>76</v>
      </c>
      <c r="B38" s="67" t="s">
        <v>77</v>
      </c>
      <c r="C38" s="65" t="s">
        <v>20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</row>
    <row r="39" spans="1:12" s="66" customFormat="1" ht="12.75" x14ac:dyDescent="0.2">
      <c r="A39" s="69" t="s">
        <v>78</v>
      </c>
      <c r="B39" s="67" t="s">
        <v>79</v>
      </c>
      <c r="C39" s="65" t="s">
        <v>20</v>
      </c>
      <c r="D39" s="72">
        <v>0</v>
      </c>
      <c r="E39" s="72">
        <v>0</v>
      </c>
      <c r="F39" s="74">
        <f>F34</f>
        <v>12.523894731387843</v>
      </c>
      <c r="G39" s="72">
        <v>0</v>
      </c>
      <c r="H39" s="72">
        <v>0</v>
      </c>
      <c r="I39" s="74">
        <f>I34</f>
        <v>0.11057348658819363</v>
      </c>
      <c r="J39" s="72">
        <v>0</v>
      </c>
      <c r="K39" s="72">
        <v>0</v>
      </c>
      <c r="L39" s="74">
        <f>L34</f>
        <v>12.413321244799649</v>
      </c>
    </row>
    <row r="40" spans="1:12" s="66" customFormat="1" ht="25.5" x14ac:dyDescent="0.2">
      <c r="A40" s="65">
        <v>8</v>
      </c>
      <c r="B40" s="67" t="s">
        <v>107</v>
      </c>
      <c r="C40" s="65" t="s">
        <v>20</v>
      </c>
      <c r="D40" s="68">
        <f t="shared" ref="D40:K40" si="10">D11+D26</f>
        <v>655.02457912134525</v>
      </c>
      <c r="E40" s="68">
        <f t="shared" si="10"/>
        <v>600.46319566653199</v>
      </c>
      <c r="F40" s="25">
        <f>F11+F26+F34</f>
        <v>638.71863130077998</v>
      </c>
      <c r="G40" s="68">
        <f t="shared" si="10"/>
        <v>6.7553199541849764</v>
      </c>
      <c r="H40" s="68">
        <f t="shared" si="10"/>
        <v>5.8539418781474106</v>
      </c>
      <c r="I40" s="25">
        <f>I11+I26+I34</f>
        <v>5.6392478159978747</v>
      </c>
      <c r="J40" s="68">
        <f t="shared" si="10"/>
        <v>648.26925916716027</v>
      </c>
      <c r="K40" s="68">
        <f t="shared" si="10"/>
        <v>594.60925378838476</v>
      </c>
      <c r="L40" s="25">
        <f>L11+L26+L34</f>
        <v>633.07938348478228</v>
      </c>
    </row>
    <row r="41" spans="1:12" s="66" customFormat="1" ht="25.5" x14ac:dyDescent="0.2">
      <c r="A41" s="65">
        <v>9</v>
      </c>
      <c r="B41" s="67" t="s">
        <v>108</v>
      </c>
      <c r="C41" s="65" t="s">
        <v>82</v>
      </c>
      <c r="D41" s="68">
        <f>D40/D43*1000</f>
        <v>28.73797126843089</v>
      </c>
      <c r="E41" s="68">
        <f t="shared" ref="E41" si="11">E40/E43*1000</f>
        <v>29.227183838252394</v>
      </c>
      <c r="F41" s="25">
        <f>ROUND(F40/F43*1000,2)</f>
        <v>30.64</v>
      </c>
      <c r="G41" s="68">
        <f>G40/G43*1000</f>
        <v>28.737971268430893</v>
      </c>
      <c r="H41" s="68">
        <f t="shared" ref="H41" si="12">H40/H43*1000</f>
        <v>29.227183838252394</v>
      </c>
      <c r="I41" s="25">
        <f>ROUND(I40/I43*1000,2)</f>
        <v>30.64</v>
      </c>
      <c r="J41" s="68">
        <f>J40/J43*1000</f>
        <v>28.737971268430886</v>
      </c>
      <c r="K41" s="68">
        <f t="shared" ref="K41" si="13">K40/K43*1000</f>
        <v>29.227183838252405</v>
      </c>
      <c r="L41" s="25">
        <f>ROUND(L40/L43*1000,2)</f>
        <v>30.64</v>
      </c>
    </row>
    <row r="42" spans="1:12" s="66" customFormat="1" ht="25.5" x14ac:dyDescent="0.2">
      <c r="A42" s="65">
        <v>10</v>
      </c>
      <c r="B42" s="67" t="s">
        <v>109</v>
      </c>
      <c r="C42" s="65" t="s">
        <v>84</v>
      </c>
      <c r="D42" s="68">
        <f>'[1]додаток 2'!D17</f>
        <v>22793</v>
      </c>
      <c r="E42" s="68">
        <f>'[1]додаток 2'!E17</f>
        <v>20544.681929999999</v>
      </c>
      <c r="F42" s="25">
        <f>'[1]додаток 2'!F17</f>
        <v>20843.806400000001</v>
      </c>
      <c r="G42" s="68">
        <f>'[1]додаток 2'!D33</f>
        <v>235.066</v>
      </c>
      <c r="H42" s="68">
        <f>'[1]додаток 2'!E33</f>
        <v>200.291</v>
      </c>
      <c r="I42" s="68">
        <f>'[1]додаток 2'!F33</f>
        <v>184.03</v>
      </c>
      <c r="J42" s="68">
        <f>D42-G42</f>
        <v>22557.934000000001</v>
      </c>
      <c r="K42" s="68">
        <f t="shared" ref="K42:L43" si="14">E42-H42</f>
        <v>20344.390929999998</v>
      </c>
      <c r="L42" s="68">
        <f t="shared" si="14"/>
        <v>20659.776400000002</v>
      </c>
    </row>
    <row r="43" spans="1:12" s="66" customFormat="1" ht="12.75" x14ac:dyDescent="0.2">
      <c r="A43" s="69" t="s">
        <v>110</v>
      </c>
      <c r="B43" s="67" t="s">
        <v>111</v>
      </c>
      <c r="C43" s="65" t="s">
        <v>84</v>
      </c>
      <c r="D43" s="68">
        <f>'[1]додаток 2'!D17</f>
        <v>22793</v>
      </c>
      <c r="E43" s="68">
        <f>'[1]додаток 2'!E17</f>
        <v>20544.681929999999</v>
      </c>
      <c r="F43" s="25">
        <f>'[1]додаток 2'!F17</f>
        <v>20843.806400000001</v>
      </c>
      <c r="G43" s="68">
        <f>'[1]додаток 2'!D33</f>
        <v>235.066</v>
      </c>
      <c r="H43" s="68">
        <f>'[1]додаток 2'!E33</f>
        <v>200.291</v>
      </c>
      <c r="I43" s="68">
        <f>'[1]додаток 2'!F33</f>
        <v>184.03</v>
      </c>
      <c r="J43" s="68">
        <f>D43-G43</f>
        <v>22557.934000000001</v>
      </c>
      <c r="K43" s="68">
        <f t="shared" si="14"/>
        <v>20344.390929999998</v>
      </c>
      <c r="L43" s="68">
        <f t="shared" si="14"/>
        <v>20659.776400000002</v>
      </c>
    </row>
    <row r="44" spans="1:12" s="66" customFormat="1" ht="25.5" x14ac:dyDescent="0.2">
      <c r="A44" s="69" t="s">
        <v>112</v>
      </c>
      <c r="B44" s="67" t="s">
        <v>113</v>
      </c>
      <c r="C44" s="65" t="s">
        <v>84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</row>
    <row r="45" spans="1:12" s="66" customFormat="1" ht="25.5" x14ac:dyDescent="0.2">
      <c r="A45" s="65">
        <v>11</v>
      </c>
      <c r="B45" s="67" t="s">
        <v>114</v>
      </c>
      <c r="C45" s="65" t="s">
        <v>84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</row>
    <row r="46" spans="1:12" s="66" customFormat="1" ht="12.75" x14ac:dyDescent="0.2">
      <c r="A46" s="69" t="s">
        <v>115</v>
      </c>
      <c r="B46" s="67" t="s">
        <v>111</v>
      </c>
      <c r="C46" s="65" t="s">
        <v>84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</row>
    <row r="47" spans="1:12" s="66" customFormat="1" ht="25.5" x14ac:dyDescent="0.2">
      <c r="A47" s="69" t="s">
        <v>116</v>
      </c>
      <c r="B47" s="67" t="s">
        <v>113</v>
      </c>
      <c r="C47" s="65" t="s">
        <v>84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</row>
    <row r="48" spans="1:12" s="66" customFormat="1" ht="25.5" x14ac:dyDescent="0.2">
      <c r="A48" s="65">
        <v>12</v>
      </c>
      <c r="B48" s="67" t="s">
        <v>117</v>
      </c>
      <c r="C48" s="65" t="s">
        <v>84</v>
      </c>
      <c r="D48" s="68">
        <f>D49+D51</f>
        <v>22793</v>
      </c>
      <c r="E48" s="68">
        <f t="shared" ref="E48" si="15">E49+E51</f>
        <v>20544.681929999999</v>
      </c>
      <c r="F48" s="68">
        <f>F49+F51</f>
        <v>20843.806400000001</v>
      </c>
      <c r="G48" s="68">
        <f>G49+G54+G55</f>
        <v>235.066</v>
      </c>
      <c r="H48" s="68">
        <f t="shared" ref="H48:I48" si="16">H49+H54+H55</f>
        <v>200.291</v>
      </c>
      <c r="I48" s="68">
        <f t="shared" si="16"/>
        <v>184.03</v>
      </c>
      <c r="J48" s="68">
        <f>J49+J54+J55</f>
        <v>22557.934000000001</v>
      </c>
      <c r="K48" s="68">
        <f t="shared" ref="K48:L48" si="17">K49+K54+K55</f>
        <v>20344.390929999998</v>
      </c>
      <c r="L48" s="68">
        <f t="shared" si="17"/>
        <v>20659.776400000002</v>
      </c>
    </row>
    <row r="49" spans="1:12" s="66" customFormat="1" ht="12.75" x14ac:dyDescent="0.2">
      <c r="A49" s="69" t="s">
        <v>118</v>
      </c>
      <c r="B49" s="67" t="s">
        <v>119</v>
      </c>
      <c r="C49" s="65" t="s">
        <v>84</v>
      </c>
      <c r="D49" s="68">
        <f>'[1]додаток 2'!D27</f>
        <v>21624.437000000002</v>
      </c>
      <c r="E49" s="68">
        <f>'[1]додаток 2'!E27</f>
        <v>19571.911146999999</v>
      </c>
      <c r="F49" s="25">
        <f>'[1]додаток 2'!F27</f>
        <v>19590.326400000002</v>
      </c>
      <c r="G49" s="72">
        <v>0</v>
      </c>
      <c r="H49" s="72">
        <v>0</v>
      </c>
      <c r="I49" s="72">
        <v>0</v>
      </c>
      <c r="J49" s="68">
        <f>D49</f>
        <v>21624.437000000002</v>
      </c>
      <c r="K49" s="68">
        <f t="shared" ref="K49:L49" si="18">E49</f>
        <v>19571.911146999999</v>
      </c>
      <c r="L49" s="25">
        <f t="shared" si="18"/>
        <v>19590.326400000002</v>
      </c>
    </row>
    <row r="50" spans="1:12" s="66" customFormat="1" ht="25.5" x14ac:dyDescent="0.2">
      <c r="A50" s="69" t="s">
        <v>120</v>
      </c>
      <c r="B50" s="67" t="s">
        <v>121</v>
      </c>
      <c r="C50" s="65" t="s">
        <v>84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</row>
    <row r="51" spans="1:12" s="66" customFormat="1" ht="25.5" x14ac:dyDescent="0.2">
      <c r="A51" s="69" t="s">
        <v>122</v>
      </c>
      <c r="B51" s="67" t="s">
        <v>123</v>
      </c>
      <c r="C51" s="65" t="s">
        <v>84</v>
      </c>
      <c r="D51" s="68">
        <f>'[1]додаток 2'!D28</f>
        <v>1168.5629999999999</v>
      </c>
      <c r="E51" s="68">
        <f>'[1]додаток 2'!E28</f>
        <v>972.77078299999994</v>
      </c>
      <c r="F51" s="25">
        <f>'[1]додаток 2'!F28</f>
        <v>1253.48</v>
      </c>
      <c r="G51" s="25">
        <f>G54+G55</f>
        <v>235.066</v>
      </c>
      <c r="H51" s="25">
        <f t="shared" ref="H51:L51" si="19">H54+H55</f>
        <v>200.291</v>
      </c>
      <c r="I51" s="25">
        <f t="shared" si="19"/>
        <v>184.03</v>
      </c>
      <c r="J51" s="25">
        <f t="shared" si="19"/>
        <v>933.49699999999996</v>
      </c>
      <c r="K51" s="25">
        <f t="shared" si="19"/>
        <v>772.479783</v>
      </c>
      <c r="L51" s="25">
        <f t="shared" si="19"/>
        <v>1069.45</v>
      </c>
    </row>
    <row r="52" spans="1:12" s="66" customFormat="1" ht="12.75" x14ac:dyDescent="0.2">
      <c r="A52" s="69" t="s">
        <v>124</v>
      </c>
      <c r="B52" s="67" t="s">
        <v>125</v>
      </c>
      <c r="C52" s="65" t="s">
        <v>84</v>
      </c>
      <c r="D52" s="68" t="str">
        <f>'[1]додаток 2'!D29</f>
        <v>-</v>
      </c>
      <c r="E52" s="68" t="str">
        <f>'[1]додаток 2'!E29</f>
        <v>-</v>
      </c>
      <c r="F52" s="25" t="str">
        <f>'[1]додаток 2'!F29</f>
        <v>-</v>
      </c>
      <c r="G52" s="25" t="str">
        <f>'[1]додаток 2'!G29</f>
        <v>-</v>
      </c>
      <c r="H52" s="25" t="str">
        <f>'[1]додаток 2'!H29</f>
        <v>-</v>
      </c>
      <c r="I52" s="25" t="str">
        <f>'[1]додаток 2'!I29</f>
        <v>-</v>
      </c>
      <c r="J52" s="25" t="str">
        <f>'[1]додаток 2'!J29</f>
        <v>-</v>
      </c>
      <c r="K52" s="25" t="str">
        <f>'[1]додаток 2'!K29</f>
        <v>-</v>
      </c>
      <c r="L52" s="25" t="str">
        <f>'[1]додаток 2'!L29</f>
        <v>-</v>
      </c>
    </row>
    <row r="53" spans="1:12" s="66" customFormat="1" ht="12.75" x14ac:dyDescent="0.2">
      <c r="A53" s="69" t="s">
        <v>126</v>
      </c>
      <c r="B53" s="67" t="s">
        <v>127</v>
      </c>
      <c r="C53" s="65" t="s">
        <v>84</v>
      </c>
      <c r="D53" s="68" t="str">
        <f>'[1]додаток 2'!D31</f>
        <v>-</v>
      </c>
      <c r="E53" s="68" t="str">
        <f>'[1]додаток 2'!E31</f>
        <v>-</v>
      </c>
      <c r="F53" s="25" t="str">
        <f>'[1]додаток 2'!F31</f>
        <v>-</v>
      </c>
      <c r="G53" s="25" t="str">
        <f>'[1]додаток 2'!G31</f>
        <v>-</v>
      </c>
      <c r="H53" s="25" t="str">
        <f>'[1]додаток 2'!H31</f>
        <v>-</v>
      </c>
      <c r="I53" s="25" t="str">
        <f>'[1]додаток 2'!I31</f>
        <v>-</v>
      </c>
      <c r="J53" s="25" t="str">
        <f>'[1]додаток 2'!J31</f>
        <v>-</v>
      </c>
      <c r="K53" s="25" t="str">
        <f>'[1]додаток 2'!K31</f>
        <v>-</v>
      </c>
      <c r="L53" s="25" t="str">
        <f>'[1]додаток 2'!L31</f>
        <v>-</v>
      </c>
    </row>
    <row r="54" spans="1:12" s="66" customFormat="1" ht="12.75" x14ac:dyDescent="0.2">
      <c r="A54" s="69" t="s">
        <v>128</v>
      </c>
      <c r="B54" s="67" t="s">
        <v>129</v>
      </c>
      <c r="C54" s="65" t="s">
        <v>84</v>
      </c>
      <c r="D54" s="68">
        <f>'[1]додаток 2'!D33</f>
        <v>235.066</v>
      </c>
      <c r="E54" s="68">
        <f>'[1]додаток 2'!E33</f>
        <v>200.291</v>
      </c>
      <c r="F54" s="25">
        <f>'[1]додаток 2'!F33</f>
        <v>184.03</v>
      </c>
      <c r="G54" s="25">
        <f>D54</f>
        <v>235.066</v>
      </c>
      <c r="H54" s="25">
        <f t="shared" ref="H54:I54" si="20">E54</f>
        <v>200.291</v>
      </c>
      <c r="I54" s="25">
        <f t="shared" si="20"/>
        <v>184.03</v>
      </c>
      <c r="J54" s="72">
        <v>0</v>
      </c>
      <c r="K54" s="72">
        <v>0</v>
      </c>
      <c r="L54" s="72">
        <v>0</v>
      </c>
    </row>
    <row r="55" spans="1:12" s="66" customFormat="1" ht="12.75" x14ac:dyDescent="0.2">
      <c r="A55" s="69" t="s">
        <v>130</v>
      </c>
      <c r="B55" s="67" t="s">
        <v>131</v>
      </c>
      <c r="C55" s="65" t="s">
        <v>84</v>
      </c>
      <c r="D55" s="68">
        <f>'[1]додаток 2'!D35</f>
        <v>933.49699999999996</v>
      </c>
      <c r="E55" s="68">
        <f>'[1]додаток 2'!E35</f>
        <v>772.479783</v>
      </c>
      <c r="F55" s="25">
        <f>'[1]додаток 2'!F35</f>
        <v>1069.45</v>
      </c>
      <c r="G55" s="72">
        <v>0</v>
      </c>
      <c r="H55" s="72">
        <v>0</v>
      </c>
      <c r="I55" s="72">
        <v>0</v>
      </c>
      <c r="J55" s="25">
        <f>D55</f>
        <v>933.49699999999996</v>
      </c>
      <c r="K55" s="25">
        <f t="shared" ref="K55:L55" si="21">E55</f>
        <v>772.479783</v>
      </c>
      <c r="L55" s="25">
        <f t="shared" si="21"/>
        <v>1069.45</v>
      </c>
    </row>
    <row r="56" spans="1:12" s="66" customFormat="1" ht="38.25" x14ac:dyDescent="0.2">
      <c r="A56" s="65">
        <v>13</v>
      </c>
      <c r="B56" s="67" t="s">
        <v>132</v>
      </c>
      <c r="C56" s="65" t="s">
        <v>84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</row>
    <row r="57" spans="1:12" s="66" customFormat="1" ht="25.5" x14ac:dyDescent="0.2">
      <c r="A57" s="65">
        <v>14</v>
      </c>
      <c r="B57" s="67" t="s">
        <v>133</v>
      </c>
      <c r="C57" s="65" t="s">
        <v>82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</row>
    <row r="58" spans="1:12" s="66" customFormat="1" ht="12.75" x14ac:dyDescent="0.2">
      <c r="A58" s="75" t="s">
        <v>134</v>
      </c>
      <c r="B58" s="75"/>
      <c r="C58" s="75"/>
      <c r="D58" s="75"/>
      <c r="E58" s="75"/>
      <c r="F58" s="75"/>
    </row>
    <row r="59" spans="1:12" s="66" customFormat="1" ht="12.75" x14ac:dyDescent="0.2">
      <c r="F59" s="36"/>
    </row>
    <row r="60" spans="1:12" s="66" customFormat="1" ht="47.25" customHeight="1" x14ac:dyDescent="0.2">
      <c r="A60" s="76" t="s">
        <v>91</v>
      </c>
      <c r="B60" s="77" t="s">
        <v>135</v>
      </c>
      <c r="C60" s="78" t="s">
        <v>136</v>
      </c>
      <c r="D60" s="79"/>
      <c r="F60" s="36"/>
    </row>
    <row r="61" spans="1:12" s="66" customFormat="1" ht="25.5" customHeight="1" x14ac:dyDescent="0.2">
      <c r="A61" s="80"/>
      <c r="B61" s="77" t="s">
        <v>137</v>
      </c>
      <c r="C61" s="81" t="s">
        <v>138</v>
      </c>
      <c r="D61" s="81"/>
      <c r="F61" s="36"/>
    </row>
    <row r="62" spans="1:12" s="66" customFormat="1" ht="15.75" customHeight="1" x14ac:dyDescent="0.2">
      <c r="A62" s="82" t="s">
        <v>94</v>
      </c>
      <c r="B62" s="82"/>
      <c r="C62" s="82"/>
      <c r="F62" s="36"/>
    </row>
    <row r="63" spans="1:12" s="66" customFormat="1" ht="15.75" customHeight="1" x14ac:dyDescent="0.2">
      <c r="A63" s="82" t="s">
        <v>95</v>
      </c>
      <c r="B63" s="82"/>
      <c r="C63" s="82"/>
      <c r="F63" s="36"/>
    </row>
  </sheetData>
  <mergeCells count="17">
    <mergeCell ref="A63:C63"/>
    <mergeCell ref="G8:I8"/>
    <mergeCell ref="J8:L8"/>
    <mergeCell ref="A58:F58"/>
    <mergeCell ref="C60:D60"/>
    <mergeCell ref="C61:D61"/>
    <mergeCell ref="A62:C62"/>
    <mergeCell ref="K1:L1"/>
    <mergeCell ref="A2:L2"/>
    <mergeCell ref="A3:L3"/>
    <mergeCell ref="A4:L4"/>
    <mergeCell ref="A5:L5"/>
    <mergeCell ref="A7:A9"/>
    <mergeCell ref="B7:B9"/>
    <mergeCell ref="C7:C9"/>
    <mergeCell ref="D7:F8"/>
    <mergeCell ref="G7:L7"/>
  </mergeCells>
  <pageMargins left="0.31496062992125984" right="0.23622047244094491" top="0.31496062992125984" bottom="0.31496062992125984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="90" zoomScaleNormal="90" zoomScaleSheetLayoutView="80" workbookViewId="0">
      <selection activeCell="H36" sqref="H36"/>
    </sheetView>
  </sheetViews>
  <sheetFormatPr defaultRowHeight="15" x14ac:dyDescent="0.25"/>
  <cols>
    <col min="1" max="1" width="15.85546875" customWidth="1"/>
    <col min="2" max="2" width="53" customWidth="1"/>
    <col min="3" max="3" width="10.5703125" customWidth="1"/>
    <col min="4" max="4" width="12.28515625" customWidth="1"/>
    <col min="5" max="5" width="12.42578125" customWidth="1"/>
    <col min="6" max="6" width="14.42578125" customWidth="1"/>
    <col min="7" max="7" width="11.85546875" customWidth="1"/>
    <col min="8" max="8" width="11.5703125" customWidth="1"/>
    <col min="9" max="9" width="11.7109375" customWidth="1"/>
    <col min="10" max="10" width="13.7109375" customWidth="1"/>
    <col min="11" max="11" width="12.140625" customWidth="1"/>
    <col min="12" max="12" width="13" customWidth="1"/>
    <col min="13" max="13" width="7.28515625" customWidth="1"/>
  </cols>
  <sheetData>
    <row r="1" spans="1:16" ht="15.75" x14ac:dyDescent="0.25">
      <c r="F1" s="83"/>
      <c r="K1" s="47" t="s">
        <v>139</v>
      </c>
      <c r="L1" s="47"/>
      <c r="N1" s="48">
        <f>'[1]додаток 2'!D33/'[1]додаток 2'!D11</f>
        <v>1.0313078576756021E-2</v>
      </c>
      <c r="O1" s="48">
        <f>'[1]додаток 2'!E33/'[1]додаток 2'!E11</f>
        <v>9.7490436056607288E-3</v>
      </c>
      <c r="P1" s="48">
        <f>'[1]додаток 2'!F33/'[1]додаток 2'!F11</f>
        <v>8.8290015973282107E-3</v>
      </c>
    </row>
    <row r="2" spans="1:16" ht="17.25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</row>
    <row r="3" spans="1:16" ht="17.25" x14ac:dyDescent="0.25">
      <c r="A3" s="49" t="s">
        <v>140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17.25" x14ac:dyDescent="0.2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50"/>
      <c r="O4" s="50"/>
      <c r="P4" s="50"/>
    </row>
    <row r="5" spans="1:16" x14ac:dyDescent="0.25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6" ht="8.2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6" x14ac:dyDescent="0.25">
      <c r="A7" s="53" t="s">
        <v>5</v>
      </c>
      <c r="B7" s="53" t="s">
        <v>6</v>
      </c>
      <c r="C7" s="53" t="s">
        <v>7</v>
      </c>
      <c r="D7" s="54" t="s">
        <v>141</v>
      </c>
      <c r="E7" s="55"/>
      <c r="F7" s="56"/>
      <c r="G7" s="14" t="s">
        <v>12</v>
      </c>
      <c r="H7" s="15"/>
      <c r="I7" s="15"/>
      <c r="J7" s="15"/>
      <c r="K7" s="15"/>
      <c r="L7" s="16"/>
    </row>
    <row r="8" spans="1:16" s="66" customFormat="1" ht="33.75" customHeight="1" x14ac:dyDescent="0.25">
      <c r="A8" s="57"/>
      <c r="B8" s="57"/>
      <c r="C8" s="57"/>
      <c r="D8" s="58"/>
      <c r="E8" s="59"/>
      <c r="F8" s="60"/>
      <c r="G8" s="14" t="s">
        <v>13</v>
      </c>
      <c r="H8" s="15"/>
      <c r="I8" s="16"/>
      <c r="J8" s="14" t="s">
        <v>14</v>
      </c>
      <c r="K8" s="15"/>
      <c r="L8" s="16"/>
      <c r="M8"/>
      <c r="N8"/>
      <c r="O8"/>
      <c r="P8"/>
    </row>
    <row r="9" spans="1:16" s="66" customFormat="1" ht="56.25" customHeight="1" x14ac:dyDescent="0.2">
      <c r="A9" s="62"/>
      <c r="B9" s="62"/>
      <c r="C9" s="62"/>
      <c r="D9" s="63" t="s">
        <v>15</v>
      </c>
      <c r="E9" s="64" t="s">
        <v>16</v>
      </c>
      <c r="F9" s="23" t="s">
        <v>17</v>
      </c>
      <c r="G9" s="23" t="s">
        <v>15</v>
      </c>
      <c r="H9" s="23" t="s">
        <v>16</v>
      </c>
      <c r="I9" s="23" t="s">
        <v>17</v>
      </c>
      <c r="J9" s="23" t="s">
        <v>15</v>
      </c>
      <c r="K9" s="23" t="s">
        <v>16</v>
      </c>
      <c r="L9" s="23" t="s">
        <v>17</v>
      </c>
      <c r="M9" s="61"/>
      <c r="N9" s="61"/>
      <c r="O9" s="61"/>
      <c r="P9" s="61"/>
    </row>
    <row r="10" spans="1:16" s="66" customFormat="1" ht="12.75" x14ac:dyDescent="0.2">
      <c r="A10" s="64">
        <v>1</v>
      </c>
      <c r="B10" s="64">
        <v>2</v>
      </c>
      <c r="C10" s="64">
        <v>3</v>
      </c>
      <c r="D10" s="65">
        <v>5</v>
      </c>
      <c r="E10" s="65">
        <v>6</v>
      </c>
      <c r="F10" s="65">
        <v>7</v>
      </c>
      <c r="G10" s="65">
        <v>8</v>
      </c>
      <c r="H10" s="65">
        <v>9</v>
      </c>
      <c r="I10" s="65">
        <v>10</v>
      </c>
      <c r="J10" s="65">
        <v>11</v>
      </c>
      <c r="K10" s="65">
        <v>12</v>
      </c>
      <c r="L10" s="65">
        <v>13</v>
      </c>
      <c r="M10" s="61"/>
      <c r="N10" s="61"/>
      <c r="O10" s="61"/>
      <c r="P10" s="61"/>
    </row>
    <row r="11" spans="1:16" s="66" customFormat="1" ht="12.75" x14ac:dyDescent="0.2">
      <c r="A11" s="65">
        <v>1</v>
      </c>
      <c r="B11" s="67" t="s">
        <v>19</v>
      </c>
      <c r="C11" s="65" t="s">
        <v>20</v>
      </c>
      <c r="D11" s="68">
        <f>D13+D14</f>
        <v>116.71617999999999</v>
      </c>
      <c r="E11" s="68">
        <f t="shared" ref="E11:L11" si="0">E13+E14</f>
        <v>150.85056</v>
      </c>
      <c r="F11" s="68">
        <f>F13+F14</f>
        <v>154.29096000000001</v>
      </c>
      <c r="G11" s="68">
        <f>G13+G14</f>
        <v>1.2037031355187995</v>
      </c>
      <c r="H11" s="68">
        <f t="shared" si="0"/>
        <v>1.4706486873783402</v>
      </c>
      <c r="I11" s="68">
        <f t="shared" si="0"/>
        <v>1.3622351322933031</v>
      </c>
      <c r="J11" s="68">
        <f>J13+J14</f>
        <v>115.5124768644812</v>
      </c>
      <c r="K11" s="68">
        <f t="shared" si="0"/>
        <v>149.37991131262166</v>
      </c>
      <c r="L11" s="68">
        <f t="shared" si="0"/>
        <v>152.92872486770671</v>
      </c>
    </row>
    <row r="12" spans="1:16" s="66" customFormat="1" ht="12.75" x14ac:dyDescent="0.2">
      <c r="A12" s="69" t="s">
        <v>21</v>
      </c>
      <c r="B12" s="67" t="s">
        <v>142</v>
      </c>
      <c r="C12" s="65" t="s">
        <v>20</v>
      </c>
      <c r="D12" s="84">
        <v>0</v>
      </c>
      <c r="E12" s="84">
        <v>0</v>
      </c>
      <c r="F12" s="84">
        <v>0</v>
      </c>
      <c r="G12" s="72">
        <f>$N$1*D12</f>
        <v>0</v>
      </c>
      <c r="H12" s="72">
        <f>$O$1*E12</f>
        <v>0</v>
      </c>
      <c r="I12" s="72">
        <f>$P$1*F12</f>
        <v>0</v>
      </c>
      <c r="J12" s="72">
        <f>D12-G12</f>
        <v>0</v>
      </c>
      <c r="K12" s="72">
        <f t="shared" ref="K12:L13" si="1">E12-H12</f>
        <v>0</v>
      </c>
      <c r="L12" s="72">
        <f t="shared" si="1"/>
        <v>0</v>
      </c>
    </row>
    <row r="13" spans="1:16" s="66" customFormat="1" ht="12.75" x14ac:dyDescent="0.2">
      <c r="A13" s="69" t="s">
        <v>42</v>
      </c>
      <c r="B13" s="67" t="s">
        <v>43</v>
      </c>
      <c r="C13" s="65" t="s">
        <v>20</v>
      </c>
      <c r="D13" s="25">
        <v>95.668999999999997</v>
      </c>
      <c r="E13" s="25">
        <v>123.648</v>
      </c>
      <c r="F13" s="25">
        <v>126.468</v>
      </c>
      <c r="G13" s="25">
        <f>$N$1*D13</f>
        <v>0.98664191435967175</v>
      </c>
      <c r="H13" s="25">
        <f>$O$1*E13</f>
        <v>1.2054497437527378</v>
      </c>
      <c r="I13" s="25">
        <f>$P$1*F13</f>
        <v>1.1165861740109042</v>
      </c>
      <c r="J13" s="68">
        <f>D13-G13</f>
        <v>94.682358085640331</v>
      </c>
      <c r="K13" s="68">
        <f t="shared" si="1"/>
        <v>122.44255025624726</v>
      </c>
      <c r="L13" s="68">
        <f t="shared" si="1"/>
        <v>125.3514138259891</v>
      </c>
    </row>
    <row r="14" spans="1:16" s="66" customFormat="1" ht="12.75" x14ac:dyDescent="0.2">
      <c r="A14" s="69" t="s">
        <v>44</v>
      </c>
      <c r="B14" s="67" t="s">
        <v>45</v>
      </c>
      <c r="C14" s="65" t="s">
        <v>20</v>
      </c>
      <c r="D14" s="68">
        <f>D15</f>
        <v>21.047180000000001</v>
      </c>
      <c r="E14" s="68">
        <f>E15</f>
        <v>27.202559999999998</v>
      </c>
      <c r="F14" s="68">
        <f t="shared" ref="F14:L14" si="2">F15</f>
        <v>27.822960000000002</v>
      </c>
      <c r="G14" s="68">
        <f t="shared" si="2"/>
        <v>0.21706122115912779</v>
      </c>
      <c r="H14" s="68">
        <f t="shared" si="2"/>
        <v>0.26519894362560231</v>
      </c>
      <c r="I14" s="68">
        <f t="shared" si="2"/>
        <v>0.24564895828239894</v>
      </c>
      <c r="J14" s="68">
        <f t="shared" si="2"/>
        <v>20.830118778840873</v>
      </c>
      <c r="K14" s="68">
        <f t="shared" si="2"/>
        <v>26.937361056374396</v>
      </c>
      <c r="L14" s="68">
        <f t="shared" si="2"/>
        <v>27.577311041717604</v>
      </c>
    </row>
    <row r="15" spans="1:16" s="66" customFormat="1" ht="12.75" x14ac:dyDescent="0.2">
      <c r="A15" s="69" t="s">
        <v>46</v>
      </c>
      <c r="B15" s="67" t="s">
        <v>47</v>
      </c>
      <c r="C15" s="65" t="s">
        <v>20</v>
      </c>
      <c r="D15" s="85">
        <f>0.22*D13</f>
        <v>21.047180000000001</v>
      </c>
      <c r="E15" s="85">
        <f t="shared" ref="E15:F15" si="3">0.22*E13</f>
        <v>27.202559999999998</v>
      </c>
      <c r="F15" s="85">
        <f t="shared" si="3"/>
        <v>27.822960000000002</v>
      </c>
      <c r="G15" s="25">
        <f>$N$1*D15</f>
        <v>0.21706122115912779</v>
      </c>
      <c r="H15" s="25">
        <f>$O$1*E15</f>
        <v>0.26519894362560231</v>
      </c>
      <c r="I15" s="25">
        <f>$P$1*F15</f>
        <v>0.24564895828239894</v>
      </c>
      <c r="J15" s="68">
        <f>D15-G15</f>
        <v>20.830118778840873</v>
      </c>
      <c r="K15" s="68">
        <f t="shared" ref="K15:L15" si="4">E15-H15</f>
        <v>26.937361056374396</v>
      </c>
      <c r="L15" s="68">
        <f t="shared" si="4"/>
        <v>27.577311041717604</v>
      </c>
    </row>
    <row r="16" spans="1:16" s="66" customFormat="1" ht="12.75" x14ac:dyDescent="0.2">
      <c r="A16" s="69" t="s">
        <v>48</v>
      </c>
      <c r="B16" s="67" t="s">
        <v>49</v>
      </c>
      <c r="C16" s="65" t="s">
        <v>20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</row>
    <row r="17" spans="1:12" s="66" customFormat="1" ht="12.75" x14ac:dyDescent="0.2">
      <c r="A17" s="69" t="s">
        <v>50</v>
      </c>
      <c r="B17" s="67" t="s">
        <v>51</v>
      </c>
      <c r="C17" s="65" t="s">
        <v>20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</row>
    <row r="18" spans="1:12" s="66" customFormat="1" ht="12.75" x14ac:dyDescent="0.2">
      <c r="A18" s="69" t="s">
        <v>52</v>
      </c>
      <c r="B18" s="67" t="s">
        <v>53</v>
      </c>
      <c r="C18" s="65" t="s">
        <v>20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</row>
    <row r="19" spans="1:12" s="66" customFormat="1" ht="12.75" x14ac:dyDescent="0.2">
      <c r="A19" s="69" t="s">
        <v>54</v>
      </c>
      <c r="B19" s="67" t="s">
        <v>55</v>
      </c>
      <c r="C19" s="65" t="s">
        <v>20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</row>
    <row r="20" spans="1:12" s="66" customFormat="1" ht="12.75" x14ac:dyDescent="0.2">
      <c r="A20" s="69" t="s">
        <v>56</v>
      </c>
      <c r="B20" s="67" t="s">
        <v>47</v>
      </c>
      <c r="C20" s="65" t="s">
        <v>20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</row>
    <row r="21" spans="1:12" s="66" customFormat="1" ht="12.75" x14ac:dyDescent="0.2">
      <c r="A21" s="69" t="s">
        <v>57</v>
      </c>
      <c r="B21" s="67" t="s">
        <v>59</v>
      </c>
      <c r="C21" s="65" t="s">
        <v>20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</row>
    <row r="22" spans="1:12" s="66" customFormat="1" ht="12.75" x14ac:dyDescent="0.2">
      <c r="A22" s="69">
        <v>2</v>
      </c>
      <c r="B22" s="67" t="s">
        <v>60</v>
      </c>
      <c r="C22" s="65" t="s">
        <v>20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</row>
    <row r="23" spans="1:12" s="66" customFormat="1" ht="12.75" x14ac:dyDescent="0.2">
      <c r="A23" s="69" t="s">
        <v>61</v>
      </c>
      <c r="B23" s="67" t="s">
        <v>55</v>
      </c>
      <c r="C23" s="65" t="s">
        <v>20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</row>
    <row r="24" spans="1:12" s="66" customFormat="1" ht="12.75" x14ac:dyDescent="0.2">
      <c r="A24" s="69" t="s">
        <v>62</v>
      </c>
      <c r="B24" s="67" t="s">
        <v>47</v>
      </c>
      <c r="C24" s="65" t="s">
        <v>20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</row>
    <row r="25" spans="1:12" s="66" customFormat="1" ht="12.75" x14ac:dyDescent="0.2">
      <c r="A25" s="69" t="s">
        <v>63</v>
      </c>
      <c r="B25" s="67" t="s">
        <v>59</v>
      </c>
      <c r="C25" s="65" t="s">
        <v>20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</row>
    <row r="26" spans="1:12" s="66" customFormat="1" ht="12.75" x14ac:dyDescent="0.2">
      <c r="A26" s="69">
        <v>3</v>
      </c>
      <c r="B26" s="67" t="s">
        <v>104</v>
      </c>
      <c r="C26" s="65" t="s">
        <v>20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</row>
    <row r="27" spans="1:12" s="66" customFormat="1" ht="12.75" x14ac:dyDescent="0.2">
      <c r="A27" s="69">
        <v>4</v>
      </c>
      <c r="B27" s="67" t="s">
        <v>65</v>
      </c>
      <c r="C27" s="65" t="s">
        <v>20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</row>
    <row r="28" spans="1:12" s="66" customFormat="1" ht="12.75" x14ac:dyDescent="0.2">
      <c r="A28" s="69">
        <v>5</v>
      </c>
      <c r="B28" s="67" t="s">
        <v>105</v>
      </c>
      <c r="C28" s="65" t="s">
        <v>20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</row>
    <row r="29" spans="1:12" s="66" customFormat="1" ht="12.75" x14ac:dyDescent="0.2">
      <c r="A29" s="69">
        <v>6</v>
      </c>
      <c r="B29" s="67" t="s">
        <v>67</v>
      </c>
      <c r="C29" s="65" t="s">
        <v>20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</row>
    <row r="30" spans="1:12" s="66" customFormat="1" ht="12.75" x14ac:dyDescent="0.2">
      <c r="A30" s="69">
        <v>7</v>
      </c>
      <c r="B30" s="67" t="s">
        <v>106</v>
      </c>
      <c r="C30" s="65" t="s">
        <v>20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</row>
    <row r="31" spans="1:12" s="66" customFormat="1" ht="12.75" x14ac:dyDescent="0.2">
      <c r="A31" s="69" t="s">
        <v>69</v>
      </c>
      <c r="B31" s="67" t="s">
        <v>70</v>
      </c>
      <c r="C31" s="65" t="s">
        <v>20</v>
      </c>
      <c r="D31" s="65" t="s">
        <v>71</v>
      </c>
      <c r="E31" s="65" t="s">
        <v>71</v>
      </c>
      <c r="F31" s="65" t="s">
        <v>71</v>
      </c>
      <c r="G31" s="65" t="s">
        <v>71</v>
      </c>
      <c r="H31" s="65" t="s">
        <v>71</v>
      </c>
      <c r="I31" s="65" t="s">
        <v>71</v>
      </c>
      <c r="J31" s="65" t="s">
        <v>71</v>
      </c>
      <c r="K31" s="65" t="s">
        <v>71</v>
      </c>
      <c r="L31" s="65" t="s">
        <v>71</v>
      </c>
    </row>
    <row r="32" spans="1:12" s="66" customFormat="1" ht="12.75" x14ac:dyDescent="0.2">
      <c r="A32" s="69" t="s">
        <v>72</v>
      </c>
      <c r="B32" s="67" t="s">
        <v>73</v>
      </c>
      <c r="C32" s="65" t="s">
        <v>20</v>
      </c>
      <c r="D32" s="65" t="s">
        <v>71</v>
      </c>
      <c r="E32" s="65" t="s">
        <v>71</v>
      </c>
      <c r="F32" s="65" t="s">
        <v>71</v>
      </c>
      <c r="G32" s="65" t="s">
        <v>71</v>
      </c>
      <c r="H32" s="65" t="s">
        <v>71</v>
      </c>
      <c r="I32" s="65" t="s">
        <v>71</v>
      </c>
      <c r="J32" s="65" t="s">
        <v>71</v>
      </c>
      <c r="K32" s="65" t="s">
        <v>71</v>
      </c>
      <c r="L32" s="65" t="s">
        <v>71</v>
      </c>
    </row>
    <row r="33" spans="1:12" s="66" customFormat="1" ht="12.75" x14ac:dyDescent="0.2">
      <c r="A33" s="69" t="s">
        <v>74</v>
      </c>
      <c r="B33" s="67" t="s">
        <v>75</v>
      </c>
      <c r="C33" s="65" t="s">
        <v>20</v>
      </c>
      <c r="D33" s="65" t="s">
        <v>71</v>
      </c>
      <c r="E33" s="65" t="s">
        <v>71</v>
      </c>
      <c r="F33" s="65" t="s">
        <v>71</v>
      </c>
      <c r="G33" s="65" t="s">
        <v>71</v>
      </c>
      <c r="H33" s="65" t="s">
        <v>71</v>
      </c>
      <c r="I33" s="65" t="s">
        <v>71</v>
      </c>
      <c r="J33" s="65" t="s">
        <v>71</v>
      </c>
      <c r="K33" s="65" t="s">
        <v>71</v>
      </c>
      <c r="L33" s="65" t="s">
        <v>71</v>
      </c>
    </row>
    <row r="34" spans="1:12" s="66" customFormat="1" ht="12.75" x14ac:dyDescent="0.2">
      <c r="A34" s="69" t="s">
        <v>76</v>
      </c>
      <c r="B34" s="67" t="s">
        <v>77</v>
      </c>
      <c r="C34" s="65" t="s">
        <v>20</v>
      </c>
      <c r="D34" s="65" t="s">
        <v>71</v>
      </c>
      <c r="E34" s="65" t="s">
        <v>71</v>
      </c>
      <c r="F34" s="65" t="s">
        <v>71</v>
      </c>
      <c r="G34" s="65" t="s">
        <v>71</v>
      </c>
      <c r="H34" s="65" t="s">
        <v>71</v>
      </c>
      <c r="I34" s="65" t="s">
        <v>71</v>
      </c>
      <c r="J34" s="65" t="s">
        <v>71</v>
      </c>
      <c r="K34" s="65" t="s">
        <v>71</v>
      </c>
      <c r="L34" s="65" t="s">
        <v>71</v>
      </c>
    </row>
    <row r="35" spans="1:12" s="66" customFormat="1" ht="12.75" x14ac:dyDescent="0.2">
      <c r="A35" s="69" t="s">
        <v>78</v>
      </c>
      <c r="B35" s="67" t="s">
        <v>79</v>
      </c>
      <c r="C35" s="65" t="s">
        <v>20</v>
      </c>
      <c r="D35" s="65" t="s">
        <v>71</v>
      </c>
      <c r="E35" s="65" t="s">
        <v>71</v>
      </c>
      <c r="F35" s="65" t="s">
        <v>71</v>
      </c>
      <c r="G35" s="65" t="s">
        <v>71</v>
      </c>
      <c r="H35" s="65" t="s">
        <v>71</v>
      </c>
      <c r="I35" s="65" t="s">
        <v>71</v>
      </c>
      <c r="J35" s="65" t="s">
        <v>71</v>
      </c>
      <c r="K35" s="65" t="s">
        <v>71</v>
      </c>
      <c r="L35" s="65" t="s">
        <v>71</v>
      </c>
    </row>
    <row r="36" spans="1:12" s="66" customFormat="1" ht="12.75" x14ac:dyDescent="0.2">
      <c r="A36" s="65">
        <v>8</v>
      </c>
      <c r="B36" s="67" t="s">
        <v>107</v>
      </c>
      <c r="C36" s="65" t="s">
        <v>20</v>
      </c>
      <c r="D36" s="68">
        <f>D11+D22</f>
        <v>116.71617999999999</v>
      </c>
      <c r="E36" s="68">
        <f>E11+E22</f>
        <v>150.85056</v>
      </c>
      <c r="F36" s="68">
        <f>F11+F22</f>
        <v>154.29096000000001</v>
      </c>
      <c r="G36" s="68">
        <f t="shared" ref="G36:L36" si="5">G11+G22</f>
        <v>1.2037031355187995</v>
      </c>
      <c r="H36" s="68">
        <f t="shared" si="5"/>
        <v>1.4706486873783402</v>
      </c>
      <c r="I36" s="68">
        <f t="shared" si="5"/>
        <v>1.3622351322933031</v>
      </c>
      <c r="J36" s="68">
        <f t="shared" si="5"/>
        <v>115.5124768644812</v>
      </c>
      <c r="K36" s="68">
        <f t="shared" si="5"/>
        <v>149.37991131262166</v>
      </c>
      <c r="L36" s="68">
        <f t="shared" si="5"/>
        <v>152.92872486770671</v>
      </c>
    </row>
    <row r="37" spans="1:12" s="66" customFormat="1" ht="19.5" customHeight="1" x14ac:dyDescent="0.2">
      <c r="A37" s="65">
        <v>9</v>
      </c>
      <c r="B37" s="67" t="s">
        <v>143</v>
      </c>
      <c r="C37" s="65" t="s">
        <v>82</v>
      </c>
      <c r="D37" s="68">
        <f>D36/D38*1000</f>
        <v>5.1207028473654184</v>
      </c>
      <c r="E37" s="68">
        <f>E36/E38*1000</f>
        <v>7.3425600120741326</v>
      </c>
      <c r="F37" s="68">
        <f>F36/F38*1000</f>
        <v>7.4022449181834657</v>
      </c>
      <c r="G37" s="68">
        <f t="shared" ref="G37:L37" si="6">G36/G38*1000</f>
        <v>5.1207028473654184</v>
      </c>
      <c r="H37" s="68">
        <f t="shared" si="6"/>
        <v>7.3425600120741334</v>
      </c>
      <c r="I37" s="68">
        <f t="shared" si="6"/>
        <v>7.4022449181834649</v>
      </c>
      <c r="J37" s="68">
        <f t="shared" si="6"/>
        <v>5.1207028473654184</v>
      </c>
      <c r="K37" s="68">
        <f t="shared" si="6"/>
        <v>7.3425600120741334</v>
      </c>
      <c r="L37" s="68">
        <f t="shared" si="6"/>
        <v>7.4022449181834657</v>
      </c>
    </row>
    <row r="38" spans="1:12" s="66" customFormat="1" ht="25.5" x14ac:dyDescent="0.2">
      <c r="A38" s="65">
        <v>10</v>
      </c>
      <c r="B38" s="67" t="s">
        <v>144</v>
      </c>
      <c r="C38" s="65" t="s">
        <v>84</v>
      </c>
      <c r="D38" s="68">
        <f>'[1]додаток 2'!D25</f>
        <v>22793</v>
      </c>
      <c r="E38" s="68">
        <f>'[1]додаток 2'!E25</f>
        <v>20544.681929999999</v>
      </c>
      <c r="F38" s="68">
        <f>'[1]додаток 2'!F25</f>
        <v>20843.806400000001</v>
      </c>
      <c r="G38" s="74">
        <f>G41+G42</f>
        <v>235.066</v>
      </c>
      <c r="H38" s="74">
        <f t="shared" ref="H38:L38" si="7">H41+H42</f>
        <v>200.291</v>
      </c>
      <c r="I38" s="74">
        <f t="shared" si="7"/>
        <v>184.03</v>
      </c>
      <c r="J38" s="74">
        <f t="shared" si="7"/>
        <v>22557.934000000001</v>
      </c>
      <c r="K38" s="74">
        <f t="shared" si="7"/>
        <v>20344.390929999998</v>
      </c>
      <c r="L38" s="74">
        <f t="shared" si="7"/>
        <v>20659.776400000002</v>
      </c>
    </row>
    <row r="39" spans="1:12" s="66" customFormat="1" ht="12.75" x14ac:dyDescent="0.2">
      <c r="A39" s="69" t="s">
        <v>110</v>
      </c>
      <c r="B39" s="67" t="s">
        <v>125</v>
      </c>
      <c r="C39" s="65" t="s">
        <v>84</v>
      </c>
      <c r="D39" s="86" t="str">
        <f>'[1]додаток 2'!D29</f>
        <v>-</v>
      </c>
      <c r="E39" s="86" t="str">
        <f>'[1]додаток 2'!E29</f>
        <v>-</v>
      </c>
      <c r="F39" s="86" t="str">
        <f>'[1]додаток 2'!F29</f>
        <v>-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</row>
    <row r="40" spans="1:12" s="66" customFormat="1" ht="12.75" x14ac:dyDescent="0.2">
      <c r="A40" s="69" t="s">
        <v>112</v>
      </c>
      <c r="B40" s="67" t="s">
        <v>127</v>
      </c>
      <c r="C40" s="65" t="s">
        <v>84</v>
      </c>
      <c r="D40" s="86" t="str">
        <f>'[1]додаток 2'!D31</f>
        <v>-</v>
      </c>
      <c r="E40" s="86" t="str">
        <f>'[1]додаток 2'!E31</f>
        <v>-</v>
      </c>
      <c r="F40" s="86" t="str">
        <f>'[1]додаток 2'!F31</f>
        <v>-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</row>
    <row r="41" spans="1:12" s="66" customFormat="1" ht="12.75" x14ac:dyDescent="0.2">
      <c r="A41" s="69" t="s">
        <v>145</v>
      </c>
      <c r="B41" s="67" t="s">
        <v>129</v>
      </c>
      <c r="C41" s="65" t="s">
        <v>84</v>
      </c>
      <c r="D41" s="68">
        <f>'[1]додаток 2'!D33</f>
        <v>235.066</v>
      </c>
      <c r="E41" s="68">
        <f>'[1]додаток 2'!E33</f>
        <v>200.291</v>
      </c>
      <c r="F41" s="68">
        <f>'[1]додаток 2'!F33</f>
        <v>184.03</v>
      </c>
      <c r="G41" s="87">
        <f>D41</f>
        <v>235.066</v>
      </c>
      <c r="H41" s="87">
        <f>E41</f>
        <v>200.291</v>
      </c>
      <c r="I41" s="87">
        <f t="shared" ref="I41" si="8">F41</f>
        <v>184.03</v>
      </c>
      <c r="J41" s="72">
        <v>0</v>
      </c>
      <c r="K41" s="72">
        <v>0</v>
      </c>
      <c r="L41" s="72">
        <v>0</v>
      </c>
    </row>
    <row r="42" spans="1:12" s="66" customFormat="1" ht="12.75" x14ac:dyDescent="0.2">
      <c r="A42" s="69" t="s">
        <v>146</v>
      </c>
      <c r="B42" s="67" t="s">
        <v>131</v>
      </c>
      <c r="C42" s="65" t="s">
        <v>84</v>
      </c>
      <c r="D42" s="68">
        <f>'[1]додаток 2'!D35+'[1]додаток 2'!D27</f>
        <v>22557.934000000001</v>
      </c>
      <c r="E42" s="68">
        <f>'[1]додаток 2'!E35+'[1]додаток 2'!E27</f>
        <v>20344.390929999998</v>
      </c>
      <c r="F42" s="68">
        <f>'[1]додаток 2'!F35+'[1]додаток 2'!F27</f>
        <v>20659.776400000002</v>
      </c>
      <c r="G42" s="72">
        <v>0</v>
      </c>
      <c r="H42" s="72">
        <v>0</v>
      </c>
      <c r="I42" s="72">
        <v>0</v>
      </c>
      <c r="J42" s="88">
        <f>D42</f>
        <v>22557.934000000001</v>
      </c>
      <c r="K42" s="88">
        <f t="shared" ref="K42:L42" si="9">E42</f>
        <v>20344.390929999998</v>
      </c>
      <c r="L42" s="88">
        <f t="shared" si="9"/>
        <v>20659.776400000002</v>
      </c>
    </row>
    <row r="43" spans="1:12" s="66" customFormat="1" ht="12.75" x14ac:dyDescent="0.2">
      <c r="A43" s="75" t="s">
        <v>134</v>
      </c>
      <c r="B43" s="75"/>
      <c r="C43" s="75"/>
      <c r="D43" s="75"/>
      <c r="E43" s="75"/>
      <c r="F43" s="75"/>
      <c r="G43" s="89"/>
      <c r="H43" s="89"/>
      <c r="I43" s="89"/>
      <c r="J43" s="89"/>
      <c r="K43" s="89"/>
      <c r="L43" s="89"/>
    </row>
    <row r="44" spans="1:12" s="66" customFormat="1" ht="12.75" x14ac:dyDescent="0.2">
      <c r="G44" s="90"/>
      <c r="H44" s="90"/>
      <c r="I44" s="90"/>
      <c r="J44" s="90"/>
      <c r="K44" s="90"/>
      <c r="L44" s="90"/>
    </row>
    <row r="45" spans="1:12" s="66" customFormat="1" ht="47.25" customHeight="1" x14ac:dyDescent="0.2">
      <c r="A45" s="76" t="s">
        <v>91</v>
      </c>
      <c r="B45" s="77" t="s">
        <v>135</v>
      </c>
      <c r="C45" s="78" t="s">
        <v>147</v>
      </c>
      <c r="D45" s="78"/>
      <c r="G45" s="91"/>
      <c r="H45" s="91"/>
      <c r="I45" s="91"/>
      <c r="J45" s="91"/>
      <c r="K45" s="91"/>
      <c r="L45" s="91"/>
    </row>
    <row r="46" spans="1:12" s="66" customFormat="1" ht="25.5" customHeight="1" x14ac:dyDescent="0.2">
      <c r="A46" s="80"/>
      <c r="B46" s="77" t="s">
        <v>137</v>
      </c>
      <c r="C46" s="81" t="s">
        <v>138</v>
      </c>
      <c r="D46" s="81"/>
      <c r="G46" s="91"/>
      <c r="H46" s="91"/>
      <c r="I46" s="91"/>
      <c r="J46" s="91"/>
      <c r="K46" s="91"/>
      <c r="L46" s="91"/>
    </row>
    <row r="47" spans="1:12" s="66" customFormat="1" ht="15.75" customHeight="1" x14ac:dyDescent="0.2">
      <c r="A47" s="82" t="s">
        <v>94</v>
      </c>
      <c r="B47" s="82"/>
      <c r="C47" s="82"/>
      <c r="G47" s="91"/>
      <c r="H47" s="91"/>
      <c r="I47" s="91"/>
      <c r="J47" s="91"/>
      <c r="K47" s="91"/>
      <c r="L47" s="91"/>
    </row>
    <row r="48" spans="1:12" s="66" customFormat="1" ht="15.75" customHeight="1" x14ac:dyDescent="0.2">
      <c r="A48" s="82" t="s">
        <v>95</v>
      </c>
      <c r="B48" s="82"/>
      <c r="C48" s="82"/>
      <c r="G48" s="91"/>
      <c r="H48" s="91"/>
      <c r="I48" s="91"/>
      <c r="J48" s="91"/>
      <c r="K48" s="91"/>
      <c r="L48" s="91"/>
    </row>
    <row r="49" spans="7:16" x14ac:dyDescent="0.25">
      <c r="G49" s="90"/>
      <c r="H49" s="90"/>
      <c r="I49" s="90"/>
      <c r="J49" s="90"/>
      <c r="K49" s="90"/>
      <c r="L49" s="90"/>
      <c r="M49" s="66"/>
      <c r="N49" s="66"/>
      <c r="O49" s="66"/>
      <c r="P49" s="66"/>
    </row>
    <row r="50" spans="7:16" x14ac:dyDescent="0.25">
      <c r="G50" s="91"/>
      <c r="H50" s="91"/>
      <c r="I50" s="91"/>
      <c r="J50" s="90"/>
      <c r="K50" s="90"/>
      <c r="L50" s="92"/>
      <c r="M50" s="66"/>
      <c r="N50" s="66"/>
      <c r="O50" s="66"/>
      <c r="P50" s="66"/>
    </row>
    <row r="51" spans="7:16" x14ac:dyDescent="0.25">
      <c r="G51" s="91"/>
      <c r="H51" s="91"/>
      <c r="I51" s="91"/>
      <c r="J51" s="91"/>
      <c r="K51" s="91"/>
      <c r="L51" s="91"/>
      <c r="M51" s="66"/>
      <c r="N51" s="66"/>
      <c r="O51" s="66"/>
      <c r="P51" s="66"/>
    </row>
    <row r="52" spans="7:16" x14ac:dyDescent="0.25">
      <c r="G52" s="92"/>
      <c r="H52" s="92"/>
      <c r="I52" s="92"/>
      <c r="J52" s="92"/>
      <c r="K52" s="92"/>
      <c r="L52" s="92"/>
      <c r="M52" s="66"/>
      <c r="N52" s="66"/>
      <c r="O52" s="66"/>
      <c r="P52" s="66"/>
    </row>
    <row r="53" spans="7:16" x14ac:dyDescent="0.25">
      <c r="G53" s="92"/>
      <c r="H53" s="92"/>
      <c r="I53" s="92"/>
      <c r="J53" s="92"/>
      <c r="K53" s="92"/>
      <c r="L53" s="92"/>
      <c r="M53" s="66"/>
      <c r="N53" s="66"/>
      <c r="O53" s="66"/>
      <c r="P53" s="66"/>
    </row>
    <row r="54" spans="7:16" x14ac:dyDescent="0.25">
      <c r="G54" s="92"/>
      <c r="H54" s="92"/>
      <c r="I54" s="92"/>
      <c r="J54" s="92"/>
      <c r="K54" s="92"/>
      <c r="L54" s="92"/>
      <c r="M54" s="66"/>
      <c r="N54" s="66"/>
      <c r="O54" s="66"/>
      <c r="P54" s="66"/>
    </row>
    <row r="55" spans="7:16" x14ac:dyDescent="0.25">
      <c r="G55" s="92"/>
      <c r="H55" s="92"/>
      <c r="I55" s="92"/>
      <c r="J55" s="91"/>
      <c r="K55" s="91"/>
      <c r="L55" s="91"/>
      <c r="M55" s="66"/>
      <c r="N55" s="66"/>
      <c r="O55" s="66"/>
      <c r="P55" s="66"/>
    </row>
    <row r="56" spans="7:16" x14ac:dyDescent="0.25">
      <c r="G56" s="91"/>
      <c r="H56" s="91"/>
      <c r="I56" s="91"/>
      <c r="J56" s="92"/>
      <c r="K56" s="92"/>
      <c r="L56" s="92"/>
      <c r="M56" s="66"/>
      <c r="N56" s="66"/>
      <c r="O56" s="66"/>
      <c r="P56" s="66"/>
    </row>
    <row r="57" spans="7:16" x14ac:dyDescent="0.25">
      <c r="G57" s="91"/>
      <c r="H57" s="91"/>
      <c r="I57" s="91"/>
      <c r="J57" s="91"/>
      <c r="K57" s="91"/>
      <c r="L57" s="91"/>
      <c r="M57" s="66"/>
      <c r="N57" s="66"/>
      <c r="O57" s="66"/>
      <c r="P57" s="66"/>
    </row>
    <row r="58" spans="7:16" x14ac:dyDescent="0.25">
      <c r="G58" s="91"/>
      <c r="H58" s="91"/>
      <c r="I58" s="91"/>
      <c r="J58" s="91"/>
      <c r="K58" s="91"/>
      <c r="L58" s="91"/>
      <c r="M58" s="66"/>
      <c r="N58" s="66"/>
      <c r="O58" s="66"/>
      <c r="P58" s="66"/>
    </row>
    <row r="59" spans="7:16" x14ac:dyDescent="0.25">
      <c r="G59" s="89"/>
      <c r="H59" s="89"/>
      <c r="I59" s="89"/>
      <c r="J59" s="89"/>
      <c r="K59" s="89"/>
      <c r="L59" s="89"/>
      <c r="M59" s="66"/>
      <c r="N59" s="66"/>
      <c r="O59" s="66"/>
      <c r="P59" s="66"/>
    </row>
    <row r="60" spans="7:16" x14ac:dyDescent="0.25"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7:16" x14ac:dyDescent="0.25"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7:16" x14ac:dyDescent="0.25"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spans="7:16" x14ac:dyDescent="0.25"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7:16" x14ac:dyDescent="0.25">
      <c r="G64" s="66"/>
      <c r="H64" s="66"/>
      <c r="I64" s="66"/>
      <c r="J64" s="66"/>
      <c r="K64" s="66"/>
      <c r="L64" s="66"/>
      <c r="M64" s="66"/>
      <c r="N64" s="66"/>
      <c r="O64" s="66"/>
      <c r="P64" s="66"/>
    </row>
  </sheetData>
  <mergeCells count="17">
    <mergeCell ref="A48:C48"/>
    <mergeCell ref="G8:I8"/>
    <mergeCell ref="J8:L8"/>
    <mergeCell ref="A43:F43"/>
    <mergeCell ref="C45:D45"/>
    <mergeCell ref="C46:D46"/>
    <mergeCell ref="A47:C47"/>
    <mergeCell ref="K1:L1"/>
    <mergeCell ref="A2:L2"/>
    <mergeCell ref="A3:L3"/>
    <mergeCell ref="A4:L4"/>
    <mergeCell ref="A5:L5"/>
    <mergeCell ref="A7:A9"/>
    <mergeCell ref="B7:B9"/>
    <mergeCell ref="C7:C9"/>
    <mergeCell ref="D7:F8"/>
    <mergeCell ref="G7:L7"/>
  </mergeCells>
  <printOptions horizontalCentered="1"/>
  <pageMargins left="0.15748031496062992" right="0.23622047244094491" top="0.31496062992125984" bottom="0.23622047244094491" header="0.31496062992125984" footer="0.19685039370078741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="90" zoomScaleNormal="100" zoomScaleSheetLayoutView="90" workbookViewId="0">
      <selection activeCell="L27" sqref="L27"/>
    </sheetView>
  </sheetViews>
  <sheetFormatPr defaultRowHeight="15" outlineLevelCol="1" x14ac:dyDescent="0.25"/>
  <cols>
    <col min="1" max="1" width="18.140625" customWidth="1"/>
    <col min="2" max="2" width="30.7109375" customWidth="1"/>
    <col min="4" max="4" width="14.5703125" customWidth="1"/>
    <col min="5" max="5" width="8.85546875" style="106" hidden="1" customWidth="1" outlineLevel="1"/>
    <col min="6" max="6" width="11.140625" style="106" hidden="1" customWidth="1" outlineLevel="1"/>
    <col min="7" max="7" width="10" style="106" customWidth="1" collapsed="1"/>
    <col min="8" max="8" width="11.140625" style="106" customWidth="1"/>
    <col min="9" max="9" width="5" customWidth="1"/>
  </cols>
  <sheetData>
    <row r="1" spans="1:8" ht="18" customHeight="1" x14ac:dyDescent="0.25">
      <c r="A1" s="93"/>
      <c r="E1" s="1"/>
      <c r="F1" s="1"/>
      <c r="G1" s="1"/>
      <c r="H1" s="94" t="s">
        <v>148</v>
      </c>
    </row>
    <row r="2" spans="1:8" ht="17.25" x14ac:dyDescent="0.25">
      <c r="A2" s="49" t="s">
        <v>1</v>
      </c>
      <c r="B2" s="49"/>
      <c r="C2" s="49"/>
      <c r="D2" s="49"/>
      <c r="E2" s="49"/>
      <c r="F2" s="49"/>
      <c r="G2" s="49"/>
      <c r="H2" s="49"/>
    </row>
    <row r="3" spans="1:8" ht="17.25" x14ac:dyDescent="0.25">
      <c r="A3" s="49" t="s">
        <v>149</v>
      </c>
      <c r="B3" s="49"/>
      <c r="C3" s="49"/>
      <c r="D3" s="49"/>
      <c r="E3" s="49"/>
      <c r="F3" s="49"/>
      <c r="G3" s="49"/>
      <c r="H3" s="49"/>
    </row>
    <row r="4" spans="1:8" ht="17.25" x14ac:dyDescent="0.25">
      <c r="A4" s="49" t="s">
        <v>3</v>
      </c>
      <c r="B4" s="49"/>
      <c r="C4" s="49"/>
      <c r="D4" s="49"/>
      <c r="E4" s="49"/>
      <c r="F4" s="49"/>
      <c r="G4" s="49"/>
      <c r="H4" s="49"/>
    </row>
    <row r="5" spans="1:8" x14ac:dyDescent="0.25">
      <c r="A5" s="95" t="s">
        <v>4</v>
      </c>
      <c r="B5" s="95"/>
      <c r="C5" s="95"/>
      <c r="D5" s="95"/>
      <c r="E5" s="95"/>
      <c r="F5" s="95"/>
      <c r="G5" s="95"/>
      <c r="H5" s="95"/>
    </row>
    <row r="6" spans="1:8" s="66" customFormat="1" ht="12.75" x14ac:dyDescent="0.2">
      <c r="A6" s="96" t="s">
        <v>5</v>
      </c>
      <c r="B6" s="96" t="s">
        <v>150</v>
      </c>
      <c r="C6" s="96" t="s">
        <v>7</v>
      </c>
      <c r="D6" s="96" t="s">
        <v>8</v>
      </c>
      <c r="E6" s="97" t="s">
        <v>151</v>
      </c>
      <c r="F6" s="98"/>
      <c r="G6" s="98"/>
      <c r="H6" s="99"/>
    </row>
    <row r="7" spans="1:8" s="66" customFormat="1" ht="25.5" x14ac:dyDescent="0.2">
      <c r="A7" s="100"/>
      <c r="B7" s="100"/>
      <c r="C7" s="100"/>
      <c r="D7" s="100"/>
      <c r="E7" s="22" t="s">
        <v>125</v>
      </c>
      <c r="F7" s="22" t="s">
        <v>127</v>
      </c>
      <c r="G7" s="22" t="s">
        <v>129</v>
      </c>
      <c r="H7" s="22" t="s">
        <v>131</v>
      </c>
    </row>
    <row r="8" spans="1:8" s="66" customFormat="1" ht="12.75" x14ac:dyDescent="0.2">
      <c r="A8" s="65">
        <v>1</v>
      </c>
      <c r="B8" s="65">
        <v>2</v>
      </c>
      <c r="C8" s="65">
        <v>3</v>
      </c>
      <c r="D8" s="65">
        <v>4</v>
      </c>
      <c r="E8" s="22">
        <v>5</v>
      </c>
      <c r="F8" s="22">
        <v>6</v>
      </c>
      <c r="G8" s="22">
        <v>7</v>
      </c>
      <c r="H8" s="22">
        <v>8</v>
      </c>
    </row>
    <row r="9" spans="1:8" s="66" customFormat="1" ht="25.5" x14ac:dyDescent="0.2">
      <c r="A9" s="65">
        <v>1</v>
      </c>
      <c r="B9" s="67" t="s">
        <v>152</v>
      </c>
      <c r="C9" s="65" t="s">
        <v>82</v>
      </c>
      <c r="D9" s="101">
        <f>[1]додаток3!F48</f>
        <v>1049.9511923965249</v>
      </c>
      <c r="E9" s="22"/>
      <c r="F9" s="22"/>
      <c r="G9" s="25">
        <f>[1]додаток3!R48</f>
        <v>1049.9511923965249</v>
      </c>
      <c r="H9" s="25">
        <f>[1]додаток3!U48</f>
        <v>1049.9511923965249</v>
      </c>
    </row>
    <row r="10" spans="1:8" s="66" customFormat="1" ht="25.5" x14ac:dyDescent="0.2">
      <c r="A10" s="69" t="s">
        <v>21</v>
      </c>
      <c r="B10" s="67" t="s">
        <v>153</v>
      </c>
      <c r="C10" s="65" t="s">
        <v>82</v>
      </c>
      <c r="D10" s="101">
        <f>D9</f>
        <v>1049.9511923965249</v>
      </c>
      <c r="E10" s="101"/>
      <c r="F10" s="101"/>
      <c r="G10" s="101">
        <f>G9</f>
        <v>1049.9511923965249</v>
      </c>
      <c r="H10" s="101">
        <f t="shared" ref="H10" si="0">H9</f>
        <v>1049.9511923965249</v>
      </c>
    </row>
    <row r="11" spans="1:8" s="66" customFormat="1" ht="12.75" x14ac:dyDescent="0.2">
      <c r="A11" s="69" t="s">
        <v>42</v>
      </c>
      <c r="B11" s="67" t="s">
        <v>154</v>
      </c>
      <c r="C11" s="65" t="s">
        <v>20</v>
      </c>
      <c r="D11" s="101" t="s">
        <v>33</v>
      </c>
      <c r="E11" s="22"/>
      <c r="F11" s="22"/>
      <c r="G11" s="22" t="s">
        <v>33</v>
      </c>
      <c r="H11" s="22" t="s">
        <v>33</v>
      </c>
    </row>
    <row r="12" spans="1:8" s="66" customFormat="1" ht="12.75" x14ac:dyDescent="0.2">
      <c r="A12" s="69" t="s">
        <v>44</v>
      </c>
      <c r="B12" s="67" t="s">
        <v>155</v>
      </c>
      <c r="C12" s="65" t="s">
        <v>82</v>
      </c>
      <c r="D12" s="101" t="s">
        <v>33</v>
      </c>
      <c r="E12" s="22"/>
      <c r="F12" s="22"/>
      <c r="G12" s="22" t="s">
        <v>33</v>
      </c>
      <c r="H12" s="22" t="s">
        <v>33</v>
      </c>
    </row>
    <row r="13" spans="1:8" s="66" customFormat="1" ht="25.5" x14ac:dyDescent="0.2">
      <c r="A13" s="65">
        <v>2</v>
      </c>
      <c r="B13" s="67" t="s">
        <v>156</v>
      </c>
      <c r="C13" s="65" t="s">
        <v>82</v>
      </c>
      <c r="D13" s="101">
        <f>'[1]додаток 4'!F41</f>
        <v>30.64</v>
      </c>
      <c r="E13" s="22"/>
      <c r="F13" s="22"/>
      <c r="G13" s="102">
        <f>'[1]додаток 4'!I41</f>
        <v>30.64</v>
      </c>
      <c r="H13" s="102">
        <f>'[1]додаток 4'!L41</f>
        <v>30.64</v>
      </c>
    </row>
    <row r="14" spans="1:8" s="66" customFormat="1" ht="25.5" x14ac:dyDescent="0.2">
      <c r="A14" s="69" t="s">
        <v>61</v>
      </c>
      <c r="B14" s="67" t="s">
        <v>157</v>
      </c>
      <c r="C14" s="65" t="s">
        <v>82</v>
      </c>
      <c r="D14" s="101">
        <f>D13</f>
        <v>30.64</v>
      </c>
      <c r="E14" s="101"/>
      <c r="F14" s="101"/>
      <c r="G14" s="101">
        <f t="shared" ref="G14:H14" si="1">G13</f>
        <v>30.64</v>
      </c>
      <c r="H14" s="101">
        <f t="shared" si="1"/>
        <v>30.64</v>
      </c>
    </row>
    <row r="15" spans="1:8" s="66" customFormat="1" ht="12.75" x14ac:dyDescent="0.2">
      <c r="A15" s="69" t="s">
        <v>62</v>
      </c>
      <c r="B15" s="67" t="s">
        <v>154</v>
      </c>
      <c r="C15" s="65" t="s">
        <v>20</v>
      </c>
      <c r="D15" s="65" t="s">
        <v>33</v>
      </c>
      <c r="E15" s="22"/>
      <c r="F15" s="22"/>
      <c r="G15" s="22" t="s">
        <v>33</v>
      </c>
      <c r="H15" s="22" t="s">
        <v>33</v>
      </c>
    </row>
    <row r="16" spans="1:8" s="66" customFormat="1" ht="12.75" x14ac:dyDescent="0.2">
      <c r="A16" s="69" t="s">
        <v>63</v>
      </c>
      <c r="B16" s="67" t="s">
        <v>155</v>
      </c>
      <c r="C16" s="65" t="s">
        <v>82</v>
      </c>
      <c r="D16" s="65" t="s">
        <v>33</v>
      </c>
      <c r="E16" s="22"/>
      <c r="F16" s="22"/>
      <c r="G16" s="22" t="s">
        <v>33</v>
      </c>
      <c r="H16" s="22" t="s">
        <v>33</v>
      </c>
    </row>
    <row r="17" spans="1:8" s="66" customFormat="1" ht="25.5" x14ac:dyDescent="0.2">
      <c r="A17" s="65">
        <v>3</v>
      </c>
      <c r="B17" s="67" t="s">
        <v>158</v>
      </c>
      <c r="C17" s="65" t="s">
        <v>82</v>
      </c>
      <c r="D17" s="101">
        <f>'[1]додаток 5'!F37</f>
        <v>7.4022449181834657</v>
      </c>
      <c r="E17" s="22"/>
      <c r="F17" s="22"/>
      <c r="G17" s="102">
        <f>'[1]додаток 5'!I37</f>
        <v>7.4022449181834649</v>
      </c>
      <c r="H17" s="102">
        <f>'[1]додаток 5'!L37</f>
        <v>7.4022449181834657</v>
      </c>
    </row>
    <row r="18" spans="1:8" s="66" customFormat="1" ht="25.5" x14ac:dyDescent="0.2">
      <c r="A18" s="69" t="s">
        <v>159</v>
      </c>
      <c r="B18" s="67" t="s">
        <v>160</v>
      </c>
      <c r="C18" s="65" t="s">
        <v>82</v>
      </c>
      <c r="D18" s="101">
        <f>D17</f>
        <v>7.4022449181834657</v>
      </c>
      <c r="E18" s="22"/>
      <c r="F18" s="22"/>
      <c r="G18" s="102">
        <f>G17</f>
        <v>7.4022449181834649</v>
      </c>
      <c r="H18" s="102">
        <f>H17</f>
        <v>7.4022449181834657</v>
      </c>
    </row>
    <row r="19" spans="1:8" s="66" customFormat="1" ht="12.75" x14ac:dyDescent="0.2">
      <c r="A19" s="69" t="s">
        <v>161</v>
      </c>
      <c r="B19" s="67" t="s">
        <v>154</v>
      </c>
      <c r="C19" s="65" t="s">
        <v>20</v>
      </c>
      <c r="D19" s="65" t="s">
        <v>33</v>
      </c>
      <c r="E19" s="22"/>
      <c r="F19" s="22"/>
      <c r="G19" s="22" t="s">
        <v>33</v>
      </c>
      <c r="H19" s="22" t="s">
        <v>33</v>
      </c>
    </row>
    <row r="20" spans="1:8" s="66" customFormat="1" ht="12.75" x14ac:dyDescent="0.2">
      <c r="A20" s="69" t="s">
        <v>162</v>
      </c>
      <c r="B20" s="67" t="s">
        <v>155</v>
      </c>
      <c r="C20" s="65" t="s">
        <v>82</v>
      </c>
      <c r="D20" s="65" t="s">
        <v>33</v>
      </c>
      <c r="E20" s="22"/>
      <c r="F20" s="22"/>
      <c r="G20" s="22" t="s">
        <v>33</v>
      </c>
      <c r="H20" s="22" t="s">
        <v>33</v>
      </c>
    </row>
    <row r="21" spans="1:8" s="66" customFormat="1" ht="25.5" x14ac:dyDescent="0.2">
      <c r="A21" s="65">
        <v>4</v>
      </c>
      <c r="B21" s="67" t="s">
        <v>163</v>
      </c>
      <c r="C21" s="65" t="s">
        <v>82</v>
      </c>
      <c r="D21" s="101">
        <f>D9+D13+D17</f>
        <v>1087.9934373147084</v>
      </c>
      <c r="E21" s="22"/>
      <c r="F21" s="22"/>
      <c r="G21" s="102">
        <f>G9+G13+G17</f>
        <v>1087.9934373147084</v>
      </c>
      <c r="H21" s="102">
        <f>H9+H13+H17</f>
        <v>1087.9934373147084</v>
      </c>
    </row>
    <row r="22" spans="1:8" s="66" customFormat="1" ht="25.5" x14ac:dyDescent="0.2">
      <c r="A22" s="69" t="s">
        <v>164</v>
      </c>
      <c r="B22" s="67" t="s">
        <v>165</v>
      </c>
      <c r="C22" s="65" t="s">
        <v>82</v>
      </c>
      <c r="D22" s="101">
        <f>D21</f>
        <v>1087.9934373147084</v>
      </c>
      <c r="E22" s="22"/>
      <c r="F22" s="22"/>
      <c r="G22" s="102">
        <f>G21</f>
        <v>1087.9934373147084</v>
      </c>
      <c r="H22" s="102">
        <f>H21</f>
        <v>1087.9934373147084</v>
      </c>
    </row>
    <row r="23" spans="1:8" s="66" customFormat="1" ht="12.75" x14ac:dyDescent="0.2">
      <c r="A23" s="69" t="s">
        <v>166</v>
      </c>
      <c r="B23" s="67" t="s">
        <v>154</v>
      </c>
      <c r="C23" s="65" t="s">
        <v>20</v>
      </c>
      <c r="D23" s="65" t="s">
        <v>33</v>
      </c>
      <c r="E23" s="22"/>
      <c r="F23" s="22"/>
      <c r="G23" s="22" t="s">
        <v>33</v>
      </c>
      <c r="H23" s="22" t="s">
        <v>33</v>
      </c>
    </row>
    <row r="24" spans="1:8" s="66" customFormat="1" ht="12.75" x14ac:dyDescent="0.2">
      <c r="A24" s="69" t="s">
        <v>167</v>
      </c>
      <c r="B24" s="67" t="s">
        <v>155</v>
      </c>
      <c r="C24" s="65" t="s">
        <v>82</v>
      </c>
      <c r="D24" s="65" t="s">
        <v>33</v>
      </c>
      <c r="E24" s="22"/>
      <c r="F24" s="22"/>
      <c r="G24" s="22" t="s">
        <v>33</v>
      </c>
      <c r="H24" s="22" t="s">
        <v>33</v>
      </c>
    </row>
    <row r="25" spans="1:8" s="66" customFormat="1" ht="51" x14ac:dyDescent="0.2">
      <c r="A25" s="65">
        <v>5</v>
      </c>
      <c r="B25" s="67" t="s">
        <v>168</v>
      </c>
      <c r="C25" s="65" t="s">
        <v>20</v>
      </c>
      <c r="D25" s="68">
        <f>D21*'[1]додаток 2'!F28/1000</f>
        <v>1363.7780138052408</v>
      </c>
      <c r="E25" s="25"/>
      <c r="F25" s="25"/>
      <c r="G25" s="25">
        <f>G21*'[1]додаток 2'!F33/1000</f>
        <v>200.22343226902581</v>
      </c>
      <c r="H25" s="25">
        <f>H21*'[1]додаток 2'!F35/1000</f>
        <v>1163.554581536215</v>
      </c>
    </row>
    <row r="26" spans="1:8" s="66" customFormat="1" ht="38.25" x14ac:dyDescent="0.2">
      <c r="A26" s="69" t="s">
        <v>169</v>
      </c>
      <c r="B26" s="67" t="s">
        <v>170</v>
      </c>
      <c r="C26" s="65" t="s">
        <v>20</v>
      </c>
      <c r="D26" s="68">
        <f>D25</f>
        <v>1363.7780138052408</v>
      </c>
      <c r="E26" s="25"/>
      <c r="F26" s="25"/>
      <c r="G26" s="68">
        <f>G25</f>
        <v>200.22343226902581</v>
      </c>
      <c r="H26" s="68">
        <f>H25</f>
        <v>1163.554581536215</v>
      </c>
    </row>
    <row r="27" spans="1:8" s="66" customFormat="1" ht="12.75" x14ac:dyDescent="0.2">
      <c r="A27" s="69" t="s">
        <v>171</v>
      </c>
      <c r="B27" s="67" t="s">
        <v>154</v>
      </c>
      <c r="C27" s="65" t="s">
        <v>20</v>
      </c>
      <c r="D27" s="65" t="s">
        <v>33</v>
      </c>
      <c r="E27" s="65"/>
      <c r="F27" s="65"/>
      <c r="G27" s="65" t="s">
        <v>33</v>
      </c>
      <c r="H27" s="65" t="s">
        <v>33</v>
      </c>
    </row>
    <row r="28" spans="1:8" s="66" customFormat="1" ht="38.25" x14ac:dyDescent="0.2">
      <c r="A28" s="69" t="s">
        <v>172</v>
      </c>
      <c r="B28" s="67" t="s">
        <v>173</v>
      </c>
      <c r="C28" s="65" t="s">
        <v>20</v>
      </c>
      <c r="D28" s="65" t="s">
        <v>33</v>
      </c>
      <c r="E28" s="65"/>
      <c r="F28" s="65"/>
      <c r="G28" s="65" t="s">
        <v>33</v>
      </c>
      <c r="H28" s="65" t="s">
        <v>33</v>
      </c>
    </row>
    <row r="29" spans="1:8" s="66" customFormat="1" ht="76.5" x14ac:dyDescent="0.2">
      <c r="A29" s="65">
        <v>6</v>
      </c>
      <c r="B29" s="67" t="s">
        <v>174</v>
      </c>
      <c r="C29" s="65" t="s">
        <v>20</v>
      </c>
      <c r="D29" s="65" t="s">
        <v>33</v>
      </c>
      <c r="E29" s="65"/>
      <c r="F29" s="65"/>
      <c r="G29" s="65" t="s">
        <v>33</v>
      </c>
      <c r="H29" s="65" t="s">
        <v>33</v>
      </c>
    </row>
    <row r="30" spans="1:8" s="66" customFormat="1" ht="38.25" x14ac:dyDescent="0.2">
      <c r="A30" s="69" t="s">
        <v>175</v>
      </c>
      <c r="B30" s="67" t="s">
        <v>170</v>
      </c>
      <c r="C30" s="65" t="s">
        <v>20</v>
      </c>
      <c r="D30" s="65" t="s">
        <v>33</v>
      </c>
      <c r="E30" s="65"/>
      <c r="F30" s="65"/>
      <c r="G30" s="65" t="s">
        <v>33</v>
      </c>
      <c r="H30" s="65" t="s">
        <v>33</v>
      </c>
    </row>
    <row r="31" spans="1:8" s="66" customFormat="1" ht="12.75" x14ac:dyDescent="0.2">
      <c r="A31" s="69" t="s">
        <v>176</v>
      </c>
      <c r="B31" s="67" t="s">
        <v>154</v>
      </c>
      <c r="C31" s="65" t="s">
        <v>20</v>
      </c>
      <c r="D31" s="65" t="s">
        <v>33</v>
      </c>
      <c r="E31" s="65"/>
      <c r="F31" s="65"/>
      <c r="G31" s="65" t="s">
        <v>33</v>
      </c>
      <c r="H31" s="65" t="s">
        <v>33</v>
      </c>
    </row>
    <row r="32" spans="1:8" s="66" customFormat="1" ht="38.25" x14ac:dyDescent="0.2">
      <c r="A32" s="69" t="s">
        <v>177</v>
      </c>
      <c r="B32" s="67" t="s">
        <v>173</v>
      </c>
      <c r="C32" s="65" t="s">
        <v>20</v>
      </c>
      <c r="D32" s="65" t="s">
        <v>33</v>
      </c>
      <c r="E32" s="65"/>
      <c r="F32" s="65"/>
      <c r="G32" s="65" t="s">
        <v>33</v>
      </c>
      <c r="H32" s="65" t="s">
        <v>33</v>
      </c>
    </row>
    <row r="33" spans="1:9" s="66" customFormat="1" ht="63.75" x14ac:dyDescent="0.2">
      <c r="A33" s="22">
        <v>7</v>
      </c>
      <c r="B33" s="24" t="s">
        <v>178</v>
      </c>
      <c r="C33" s="22" t="s">
        <v>84</v>
      </c>
      <c r="D33" s="25">
        <f>'[1]додаток 2'!F25</f>
        <v>20843.806400000001</v>
      </c>
      <c r="E33" s="25"/>
      <c r="F33" s="25"/>
      <c r="G33" s="25">
        <f>'[1]додаток 2'!F33</f>
        <v>184.03</v>
      </c>
      <c r="H33" s="25">
        <f>'[1]додаток 2'!F35</f>
        <v>1069.45</v>
      </c>
      <c r="I33" s="36"/>
    </row>
    <row r="34" spans="1:9" s="66" customFormat="1" ht="25.5" x14ac:dyDescent="0.2">
      <c r="A34" s="26" t="s">
        <v>69</v>
      </c>
      <c r="B34" s="24" t="s">
        <v>179</v>
      </c>
      <c r="C34" s="22" t="s">
        <v>84</v>
      </c>
      <c r="D34" s="25">
        <f>'[1]додаток 2'!F25</f>
        <v>20843.806400000001</v>
      </c>
      <c r="E34" s="25"/>
      <c r="F34" s="25"/>
      <c r="G34" s="25">
        <f>'[1]додаток 2'!F33</f>
        <v>184.03</v>
      </c>
      <c r="H34" s="25">
        <f>'[1]додаток 2'!F35</f>
        <v>1069.45</v>
      </c>
      <c r="I34" s="36"/>
    </row>
    <row r="35" spans="1:9" s="66" customFormat="1" ht="25.5" x14ac:dyDescent="0.2">
      <c r="A35" s="69" t="s">
        <v>72</v>
      </c>
      <c r="B35" s="67" t="s">
        <v>121</v>
      </c>
      <c r="C35" s="65" t="s">
        <v>84</v>
      </c>
      <c r="D35" s="65" t="s">
        <v>33</v>
      </c>
      <c r="E35" s="65"/>
      <c r="F35" s="65"/>
      <c r="G35" s="65" t="s">
        <v>33</v>
      </c>
      <c r="H35" s="65" t="s">
        <v>33</v>
      </c>
    </row>
    <row r="36" spans="1:9" s="66" customFormat="1" ht="12.75" x14ac:dyDescent="0.2">
      <c r="A36" s="65">
        <v>8</v>
      </c>
      <c r="B36" s="67" t="s">
        <v>180</v>
      </c>
      <c r="C36" s="65"/>
      <c r="D36" s="65"/>
      <c r="E36" s="22"/>
      <c r="F36" s="22"/>
      <c r="G36" s="22"/>
      <c r="H36" s="22"/>
    </row>
    <row r="37" spans="1:9" s="66" customFormat="1" ht="12.75" x14ac:dyDescent="0.2">
      <c r="A37" s="69" t="s">
        <v>181</v>
      </c>
      <c r="B37" s="67" t="s">
        <v>182</v>
      </c>
      <c r="C37" s="65" t="s">
        <v>183</v>
      </c>
      <c r="D37" s="103">
        <v>0.02</v>
      </c>
      <c r="E37" s="65"/>
      <c r="F37" s="65"/>
      <c r="G37" s="103">
        <f>D37</f>
        <v>0.02</v>
      </c>
      <c r="H37" s="103">
        <f>D37</f>
        <v>0.02</v>
      </c>
    </row>
    <row r="38" spans="1:9" s="66" customFormat="1" ht="12.75" x14ac:dyDescent="0.2">
      <c r="A38" s="69" t="s">
        <v>184</v>
      </c>
      <c r="B38" s="67" t="s">
        <v>185</v>
      </c>
      <c r="C38" s="65" t="s">
        <v>183</v>
      </c>
      <c r="D38" s="103">
        <v>0.02</v>
      </c>
      <c r="E38" s="65"/>
      <c r="F38" s="65"/>
      <c r="G38" s="103">
        <f>D38</f>
        <v>0.02</v>
      </c>
      <c r="H38" s="103">
        <f>D38</f>
        <v>0.02</v>
      </c>
    </row>
    <row r="39" spans="1:9" s="66" customFormat="1" ht="12.75" x14ac:dyDescent="0.2">
      <c r="A39" s="69" t="s">
        <v>186</v>
      </c>
      <c r="B39" s="67" t="s">
        <v>187</v>
      </c>
      <c r="C39" s="65" t="s">
        <v>183</v>
      </c>
      <c r="D39" s="65" t="s">
        <v>33</v>
      </c>
      <c r="E39" s="65"/>
      <c r="F39" s="65"/>
      <c r="G39" s="65" t="s">
        <v>33</v>
      </c>
      <c r="H39" s="65" t="s">
        <v>33</v>
      </c>
    </row>
    <row r="40" spans="1:9" s="66" customFormat="1" ht="12.75" x14ac:dyDescent="0.2">
      <c r="A40" s="69" t="s">
        <v>188</v>
      </c>
      <c r="B40" s="67" t="s">
        <v>189</v>
      </c>
      <c r="C40" s="65" t="s">
        <v>183</v>
      </c>
      <c r="D40" s="65" t="s">
        <v>33</v>
      </c>
      <c r="E40" s="65"/>
      <c r="F40" s="65"/>
      <c r="G40" s="65" t="s">
        <v>33</v>
      </c>
      <c r="H40" s="65" t="s">
        <v>33</v>
      </c>
    </row>
    <row r="41" spans="1:9" s="66" customFormat="1" ht="41.25" customHeight="1" x14ac:dyDescent="0.2">
      <c r="A41" s="76" t="s">
        <v>91</v>
      </c>
      <c r="B41" s="104" t="s">
        <v>135</v>
      </c>
      <c r="E41" s="36"/>
      <c r="F41" s="36"/>
      <c r="G41" s="78" t="s">
        <v>93</v>
      </c>
      <c r="H41" s="78"/>
    </row>
    <row r="42" spans="1:9" s="66" customFormat="1" ht="15" customHeight="1" x14ac:dyDescent="0.2">
      <c r="A42" s="80"/>
      <c r="B42" s="77" t="s">
        <v>190</v>
      </c>
      <c r="E42" s="36"/>
      <c r="F42" s="36"/>
      <c r="G42" s="81" t="s">
        <v>138</v>
      </c>
      <c r="H42" s="81"/>
    </row>
    <row r="43" spans="1:9" s="66" customFormat="1" ht="15.75" customHeight="1" x14ac:dyDescent="0.2">
      <c r="A43" s="82" t="s">
        <v>94</v>
      </c>
      <c r="B43" s="82"/>
      <c r="C43" s="82"/>
      <c r="E43" s="36"/>
      <c r="F43" s="36"/>
      <c r="G43" s="36"/>
      <c r="H43" s="36"/>
    </row>
    <row r="44" spans="1:9" s="66" customFormat="1" ht="15.75" customHeight="1" x14ac:dyDescent="0.2">
      <c r="A44" s="82" t="s">
        <v>95</v>
      </c>
      <c r="B44" s="82"/>
      <c r="C44" s="82"/>
      <c r="E44" s="36"/>
      <c r="F44" s="36"/>
      <c r="G44" s="36"/>
      <c r="H44" s="36"/>
    </row>
    <row r="45" spans="1:9" s="66" customFormat="1" ht="12.75" x14ac:dyDescent="0.2">
      <c r="E45" s="105"/>
      <c r="F45" s="105"/>
      <c r="G45" s="105"/>
      <c r="H45" s="105"/>
    </row>
  </sheetData>
  <mergeCells count="13">
    <mergeCell ref="G41:H41"/>
    <mergeCell ref="G42:H42"/>
    <mergeCell ref="A43:C43"/>
    <mergeCell ref="A44:C44"/>
    <mergeCell ref="A2:H2"/>
    <mergeCell ref="A3:H3"/>
    <mergeCell ref="A4:H4"/>
    <mergeCell ref="A5:H5"/>
    <mergeCell ref="A6:A7"/>
    <mergeCell ref="B6:B7"/>
    <mergeCell ref="C6:C7"/>
    <mergeCell ref="D6:D7"/>
    <mergeCell ref="E6:H6"/>
  </mergeCells>
  <pageMargins left="0.43307086614173229" right="3.937007874015748E-2" top="7.874015748031496E-2" bottom="0" header="0.31496062992125984" footer="0.11811023622047245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додаток3</vt:lpstr>
      <vt:lpstr>додаток 4</vt:lpstr>
      <vt:lpstr>додаток 5</vt:lpstr>
      <vt:lpstr>додаток 6</vt:lpstr>
      <vt:lpstr>додаток3!Заголовки_для_печати</vt:lpstr>
      <vt:lpstr>'додаток 4'!Область_печати</vt:lpstr>
      <vt:lpstr>'додаток 5'!Область_печати</vt:lpstr>
      <vt:lpstr>'додаток 6'!Область_печати</vt:lpstr>
      <vt:lpstr>додаток3!Область_печати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Olga.Smorodko@evraz.com</dc:creator>
  <cp:lastModifiedBy>Olga.Smorodko@evraz.com</cp:lastModifiedBy>
  <dcterms:created xsi:type="dcterms:W3CDTF">2020-07-20T05:22:26Z</dcterms:created>
  <dcterms:modified xsi:type="dcterms:W3CDTF">2020-07-20T05:23:30Z</dcterms:modified>
</cp:coreProperties>
</file>